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ca148c38908ac96/Documents/FCVA Treasurer/"/>
    </mc:Choice>
  </mc:AlternateContent>
  <xr:revisionPtr revIDLastSave="1" documentId="8_{91301E9A-DFC7-489E-94FF-36F2D7C6E261}" xr6:coauthVersionLast="45" xr6:coauthVersionMax="45" xr10:uidLastSave="{6BD332FC-1C61-4CC5-8213-60E178EEBB6F}"/>
  <bookViews>
    <workbookView xWindow="-120" yWindow="-120" windowWidth="29040" windowHeight="15840" firstSheet="1" activeTab="1" xr2:uid="{00000000-000D-0000-FFFF-FFFF00000000}"/>
  </bookViews>
  <sheets>
    <sheet name="Report" sheetId="4" state="hidden" r:id="rId1"/>
    <sheet name="Team Ledgers" sheetId="6" r:id="rId2"/>
    <sheet name="Spring Fundraiser" sheetId="7" state="hidden" r:id="rId3"/>
  </sheets>
  <definedNames>
    <definedName name="_xlnm.Print_Area" localSheetId="0">Report!$A$1:$H$50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6" l="1"/>
  <c r="E27" i="6"/>
  <c r="H27" i="6" l="1"/>
  <c r="I14" i="6" l="1"/>
  <c r="I7" i="6" l="1"/>
  <c r="I8" i="6"/>
  <c r="I9" i="6"/>
  <c r="I11" i="6"/>
  <c r="I12" i="6"/>
  <c r="I13" i="6"/>
  <c r="I18" i="6"/>
  <c r="I19" i="6"/>
  <c r="I20" i="6"/>
  <c r="I21" i="6"/>
  <c r="I25" i="6"/>
  <c r="I22" i="6"/>
  <c r="I24" i="6"/>
  <c r="I16" i="6"/>
  <c r="F44" i="4"/>
  <c r="E14" i="4"/>
  <c r="G14" i="4" s="1"/>
  <c r="G47" i="4" s="1"/>
  <c r="H22" i="7"/>
  <c r="F22" i="7"/>
  <c r="C13" i="7"/>
  <c r="C8" i="7"/>
  <c r="C15" i="7"/>
  <c r="C16" i="7"/>
  <c r="I9" i="7" s="1"/>
  <c r="I22" i="7" s="1"/>
  <c r="C27" i="6"/>
  <c r="D27" i="6"/>
  <c r="B27" i="6"/>
  <c r="F27" i="6"/>
  <c r="I17" i="6"/>
  <c r="I10" i="6"/>
  <c r="I15" i="6"/>
  <c r="I23" i="6"/>
  <c r="I26" i="6"/>
  <c r="I27" i="6" l="1"/>
  <c r="C17" i="7"/>
  <c r="C19" i="7" s="1"/>
  <c r="G9" i="7"/>
  <c r="J9" i="7" s="1"/>
  <c r="G15" i="7"/>
  <c r="J15" i="7" s="1"/>
  <c r="G10" i="7"/>
  <c r="J10" i="7" s="1"/>
  <c r="G16" i="7"/>
  <c r="J16" i="7" s="1"/>
  <c r="G11" i="7"/>
  <c r="J11" i="7" s="1"/>
  <c r="G18" i="7"/>
  <c r="J18" i="7" s="1"/>
  <c r="G7" i="7"/>
  <c r="J7" i="7" s="1"/>
  <c r="G13" i="7"/>
  <c r="J13" i="7" s="1"/>
  <c r="G6" i="7"/>
  <c r="G20" i="7"/>
  <c r="J20" i="7" s="1"/>
  <c r="G21" i="7"/>
  <c r="J21" i="7" s="1"/>
  <c r="G8" i="7"/>
  <c r="J8" i="7" s="1"/>
  <c r="G14" i="7"/>
  <c r="J14" i="7" s="1"/>
  <c r="G12" i="7"/>
  <c r="J12" i="7" s="1"/>
  <c r="G19" i="7"/>
  <c r="J19" i="7" s="1"/>
  <c r="G17" i="7"/>
  <c r="J17" i="7" s="1"/>
  <c r="J6" i="7" l="1"/>
  <c r="G22" i="7"/>
  <c r="J22" i="7" s="1"/>
</calcChain>
</file>

<file path=xl/sharedStrings.xml><?xml version="1.0" encoding="utf-8"?>
<sst xmlns="http://schemas.openxmlformats.org/spreadsheetml/2006/main" count="193" uniqueCount="124">
  <si>
    <t>Date</t>
  </si>
  <si>
    <t>Transaction</t>
  </si>
  <si>
    <t>Receipts</t>
  </si>
  <si>
    <t>Expenses</t>
  </si>
  <si>
    <t>Balance</t>
  </si>
  <si>
    <t>RECEIPTS</t>
  </si>
  <si>
    <t>EXPENSES</t>
  </si>
  <si>
    <t>Memo</t>
  </si>
  <si>
    <t>BALANCE TO DATE</t>
  </si>
  <si>
    <t>Friends of Conval Athletics</t>
  </si>
  <si>
    <t>Sport</t>
  </si>
  <si>
    <t>Basketball, Boys</t>
  </si>
  <si>
    <t>Field Hockey</t>
  </si>
  <si>
    <t>Spirit</t>
  </si>
  <si>
    <t>Track</t>
  </si>
  <si>
    <t>Volleyball</t>
  </si>
  <si>
    <t>Wrestling</t>
  </si>
  <si>
    <t>FCVA</t>
  </si>
  <si>
    <t>Basketball, Girls</t>
  </si>
  <si>
    <t>Total</t>
  </si>
  <si>
    <t>Alpine</t>
  </si>
  <si>
    <t>Lacrosse, Girls</t>
  </si>
  <si>
    <t>Soccer, Boys Share</t>
  </si>
  <si>
    <t>Soccer, Girls Share</t>
  </si>
  <si>
    <t>Revenues</t>
  </si>
  <si>
    <t>Concessions</t>
  </si>
  <si>
    <t>Lacrosse, Boys</t>
  </si>
  <si>
    <t>FCVA 5%</t>
  </si>
  <si>
    <t>Notes:</t>
  </si>
  <si>
    <t>Other(2)</t>
  </si>
  <si>
    <t>Other(1)</t>
  </si>
  <si>
    <t>Other(1) includes Revenues &amp; Expenses not subject to FCVA 5% override (e.g. refunds for returned goods)</t>
  </si>
  <si>
    <t>Other(2) includes Revenues &amp; Expenses which are subject to FCVA 5% override (e.g. fundraising efforts, expenses for same)</t>
  </si>
  <si>
    <t>Ending</t>
  </si>
  <si>
    <t>Beginning</t>
  </si>
  <si>
    <t>Nordic</t>
  </si>
  <si>
    <t>Treasurer</t>
  </si>
  <si>
    <t>Softball</t>
  </si>
  <si>
    <t>Cross Country</t>
  </si>
  <si>
    <t>Calendar Sale</t>
  </si>
  <si>
    <t>TOTAL FOR PROGRAM</t>
  </si>
  <si>
    <t>RESULTS PER TEAM</t>
  </si>
  <si>
    <t>Overall Receipts</t>
  </si>
  <si>
    <t>Tix</t>
  </si>
  <si>
    <t>Income</t>
  </si>
  <si>
    <t>Donations</t>
  </si>
  <si>
    <t>5% O/R</t>
  </si>
  <si>
    <t>Total to Team</t>
  </si>
  <si>
    <t>Tickets Sold</t>
  </si>
  <si>
    <t>x Revenue Per Ticket</t>
  </si>
  <si>
    <t>Total Ticket Revenue</t>
  </si>
  <si>
    <t>Program Costs</t>
  </si>
  <si>
    <t>Cash prizes</t>
  </si>
  <si>
    <t>Total Expenses</t>
  </si>
  <si>
    <t>Net Income from Program</t>
  </si>
  <si>
    <t>(less 5% to FCVA)</t>
  </si>
  <si>
    <t>To Distribute to Sports</t>
  </si>
  <si>
    <t>Net Per Ticket</t>
  </si>
  <si>
    <t>Printing, Supplies</t>
  </si>
  <si>
    <t>Deposit</t>
  </si>
  <si>
    <t>Boys LAX</t>
  </si>
  <si>
    <t>Cash calendar prize</t>
  </si>
  <si>
    <t>Spring Fund Raiser</t>
  </si>
  <si>
    <t>Total Receipts 4/14/2016 - 5/12/2016</t>
  </si>
  <si>
    <t>Treasurer's Report: 5/13/16 to 6/16/16</t>
  </si>
  <si>
    <t>Boys Soccer</t>
  </si>
  <si>
    <t>Check #379 Moira Milne</t>
  </si>
  <si>
    <t>Check #380 Phil LaBelle</t>
  </si>
  <si>
    <t>Check #381 Jody Haney</t>
  </si>
  <si>
    <t>Check #382 Greg O'Brien</t>
  </si>
  <si>
    <t>Check #383 Libby Ewing</t>
  </si>
  <si>
    <t>Check #384 Matthew Fletcher</t>
  </si>
  <si>
    <t>Check #385 Doreen Michalak</t>
  </si>
  <si>
    <t>Check #386 Ryan Provencher</t>
  </si>
  <si>
    <t>Check #387 Amy Zaluki-Stone</t>
  </si>
  <si>
    <t>Check #388 Lisa Sheridan</t>
  </si>
  <si>
    <t>Check #389 Lori Groleau</t>
  </si>
  <si>
    <t>Check #390 KHS Athletics</t>
  </si>
  <si>
    <t>Check #391 Lee Grassett</t>
  </si>
  <si>
    <t>Check #392 Jeri Breyer</t>
  </si>
  <si>
    <t>Check #393 Lisa Sheridan</t>
  </si>
  <si>
    <t>Check #394 Tim Kolk</t>
  </si>
  <si>
    <t>Check #395 Jennifer Johnson</t>
  </si>
  <si>
    <t>Check #396 Anthony Hart</t>
  </si>
  <si>
    <t>Check #397 Beecher Clifton-Waite</t>
  </si>
  <si>
    <t>Check #398 Sarah Kolk</t>
  </si>
  <si>
    <t>Check #399 Bill Brock</t>
  </si>
  <si>
    <t>Check #400 Jordan Mills</t>
  </si>
  <si>
    <t>Check #341 McKenzie Armstrong</t>
  </si>
  <si>
    <t>Check #342 Adam Lundsted</t>
  </si>
  <si>
    <t>Check #343 Beverly Bacon</t>
  </si>
  <si>
    <t>Check #344 Collins Sports Center</t>
  </si>
  <si>
    <t>Girls Basketball Summer League</t>
  </si>
  <si>
    <t>Concession Supplies</t>
  </si>
  <si>
    <t>Sue Kukish Award</t>
  </si>
  <si>
    <t>Softball Pizza Party</t>
  </si>
  <si>
    <t>Alumni Tournament Basketball Award</t>
  </si>
  <si>
    <t>Fundraiser Expenses</t>
  </si>
  <si>
    <t>Boys Basketball Apparel</t>
  </si>
  <si>
    <t>Girls Basketball</t>
  </si>
  <si>
    <t>Girls Soccer</t>
  </si>
  <si>
    <t>Boys Basketball</t>
  </si>
  <si>
    <t>Bounced Check</t>
  </si>
  <si>
    <t>Spring Cash Calendar fund raiser</t>
  </si>
  <si>
    <t>Total Expenses 5/12/2016 - 6/16/2016</t>
  </si>
  <si>
    <t>Maureen Burgess 6/16/16</t>
  </si>
  <si>
    <t>Spring Concessions</t>
  </si>
  <si>
    <t>Donation</t>
  </si>
  <si>
    <t>Drama Prize</t>
  </si>
  <si>
    <t>Apparel</t>
  </si>
  <si>
    <t>Results of Spring 2016 Fundraiser  (revised)</t>
  </si>
  <si>
    <t xml:space="preserve"> </t>
  </si>
  <si>
    <t>FCVA override of Other(2) categories based on Net of Revenue and Expenses</t>
  </si>
  <si>
    <t>Soccer, Boys</t>
  </si>
  <si>
    <t>Soccer, Girls</t>
  </si>
  <si>
    <t>Tennis, Boys (2018)</t>
  </si>
  <si>
    <t>Softball (2015)</t>
  </si>
  <si>
    <t>Unified Basketball(2017)</t>
  </si>
  <si>
    <t>Cross Country (2015)</t>
  </si>
  <si>
    <t>Ending balance equals what is in all of our banking registers on the final day of this report.</t>
  </si>
  <si>
    <t>Golf (2019)</t>
  </si>
  <si>
    <t>Current Team Balances</t>
  </si>
  <si>
    <t>Interest</t>
  </si>
  <si>
    <t>Period of 11/16/20 - 12/2/20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</si>
</sst>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[$$-409]* #,##0.00_);_([$$-409]* \(#,##0.00\);_([$$-409]* &quot;-&quot;??_);_(@_)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11"/>
      <name val="Verdana"/>
      <family val="2"/>
    </font>
    <font>
      <u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b/>
      <u/>
      <sz val="11"/>
      <name val="Times New Roman"/>
      <family val="1"/>
    </font>
    <font>
      <sz val="11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</cellStyleXfs>
  <cellXfs count="165">
    <xf numFmtId="0" fontId="0" fillId="0" borderId="0" xfId="0"/>
    <xf numFmtId="44" fontId="0" fillId="0" borderId="0" xfId="1" applyFont="1"/>
    <xf numFmtId="0" fontId="2" fillId="0" borderId="1" xfId="0" applyFont="1" applyBorder="1" applyAlignment="1">
      <alignment horizontal="right"/>
    </xf>
    <xf numFmtId="44" fontId="2" fillId="0" borderId="1" xfId="1" applyFont="1" applyBorder="1" applyAlignment="1">
      <alignment horizontal="right"/>
    </xf>
    <xf numFmtId="0" fontId="3" fillId="0" borderId="0" xfId="0" applyFont="1"/>
    <xf numFmtId="44" fontId="2" fillId="0" borderId="0" xfId="0" applyNumberFormat="1" applyFont="1"/>
    <xf numFmtId="0" fontId="2" fillId="0" borderId="0" xfId="0" applyFont="1"/>
    <xf numFmtId="44" fontId="4" fillId="0" borderId="0" xfId="1" applyFont="1"/>
    <xf numFmtId="44" fontId="2" fillId="3" borderId="1" xfId="0" applyNumberFormat="1" applyFont="1" applyFill="1" applyBorder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/>
    <xf numFmtId="164" fontId="0" fillId="0" borderId="0" xfId="1" applyNumberFormat="1" applyFont="1"/>
    <xf numFmtId="0" fontId="6" fillId="0" borderId="0" xfId="0" applyFont="1"/>
    <xf numFmtId="44" fontId="3" fillId="0" borderId="0" xfId="1" applyFont="1"/>
    <xf numFmtId="0" fontId="0" fillId="0" borderId="3" xfId="0" applyBorder="1"/>
    <xf numFmtId="0" fontId="0" fillId="2" borderId="4" xfId="0" applyFill="1" applyBorder="1"/>
    <xf numFmtId="0" fontId="2" fillId="2" borderId="5" xfId="0" applyFont="1" applyFill="1" applyBorder="1"/>
    <xf numFmtId="164" fontId="2" fillId="2" borderId="5" xfId="1" applyNumberFormat="1" applyFont="1" applyFill="1" applyBorder="1"/>
    <xf numFmtId="44" fontId="2" fillId="2" borderId="5" xfId="1" applyFont="1" applyFill="1" applyBorder="1"/>
    <xf numFmtId="44" fontId="2" fillId="2" borderId="6" xfId="1" applyFont="1" applyFill="1" applyBorder="1"/>
    <xf numFmtId="0" fontId="0" fillId="0" borderId="7" xfId="0" applyBorder="1"/>
    <xf numFmtId="0" fontId="0" fillId="0" borderId="8" xfId="0" applyBorder="1"/>
    <xf numFmtId="44" fontId="0" fillId="0" borderId="9" xfId="1" applyFont="1" applyBorder="1"/>
    <xf numFmtId="44" fontId="2" fillId="2" borderId="9" xfId="0" applyNumberFormat="1" applyFont="1" applyFill="1" applyBorder="1"/>
    <xf numFmtId="0" fontId="2" fillId="2" borderId="10" xfId="0" applyFont="1" applyFill="1" applyBorder="1"/>
    <xf numFmtId="0" fontId="0" fillId="0" borderId="11" xfId="0" applyBorder="1"/>
    <xf numFmtId="44" fontId="2" fillId="0" borderId="12" xfId="1" applyFont="1" applyBorder="1" applyAlignment="1">
      <alignment horizontal="right"/>
    </xf>
    <xf numFmtId="0" fontId="2" fillId="0" borderId="7" xfId="0" applyFont="1" applyBorder="1"/>
    <xf numFmtId="0" fontId="9" fillId="0" borderId="0" xfId="0" applyFont="1"/>
    <xf numFmtId="0" fontId="11" fillId="0" borderId="0" xfId="0" applyFont="1"/>
    <xf numFmtId="14" fontId="1" fillId="0" borderId="1" xfId="0" applyNumberFormat="1" applyFont="1" applyBorder="1"/>
    <xf numFmtId="49" fontId="4" fillId="0" borderId="1" xfId="0" applyNumberFormat="1" applyFont="1" applyBorder="1"/>
    <xf numFmtId="49" fontId="3" fillId="0" borderId="0" xfId="1" applyNumberFormat="1" applyFont="1"/>
    <xf numFmtId="0" fontId="10" fillId="0" borderId="0" xfId="0" applyFont="1"/>
    <xf numFmtId="44" fontId="1" fillId="0" borderId="0" xfId="1"/>
    <xf numFmtId="44" fontId="0" fillId="0" borderId="1" xfId="1" applyFont="1" applyBorder="1"/>
    <xf numFmtId="44" fontId="4" fillId="0" borderId="1" xfId="0" applyNumberFormat="1" applyFont="1" applyBorder="1"/>
    <xf numFmtId="44" fontId="1" fillId="0" borderId="1" xfId="1" applyBorder="1"/>
    <xf numFmtId="44" fontId="2" fillId="0" borderId="1" xfId="1" applyFont="1" applyBorder="1"/>
    <xf numFmtId="44" fontId="2" fillId="0" borderId="12" xfId="1" applyFont="1" applyBorder="1"/>
    <xf numFmtId="44" fontId="0" fillId="0" borderId="12" xfId="1" applyFont="1" applyBorder="1"/>
    <xf numFmtId="44" fontId="0" fillId="0" borderId="1" xfId="0" applyNumberFormat="1" applyBorder="1"/>
    <xf numFmtId="44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14" fontId="0" fillId="0" borderId="0" xfId="0" applyNumberFormat="1"/>
    <xf numFmtId="14" fontId="2" fillId="2" borderId="5" xfId="0" applyNumberFormat="1" applyFont="1" applyFill="1" applyBorder="1"/>
    <xf numFmtId="14" fontId="0" fillId="0" borderId="1" xfId="0" applyNumberFormat="1" applyBorder="1"/>
    <xf numFmtId="14" fontId="1" fillId="0" borderId="1" xfId="0" applyNumberFormat="1" applyFont="1" applyBorder="1" applyAlignment="1">
      <alignment horizontal="left"/>
    </xf>
    <xf numFmtId="14" fontId="5" fillId="0" borderId="1" xfId="0" applyNumberFormat="1" applyFont="1" applyBorder="1"/>
    <xf numFmtId="14" fontId="0" fillId="0" borderId="12" xfId="0" applyNumberFormat="1" applyBorder="1"/>
    <xf numFmtId="14" fontId="0" fillId="0" borderId="9" xfId="0" applyNumberFormat="1" applyBorder="1"/>
    <xf numFmtId="0" fontId="7" fillId="0" borderId="0" xfId="0" applyFont="1"/>
    <xf numFmtId="44" fontId="10" fillId="0" borderId="0" xfId="1" applyFont="1"/>
    <xf numFmtId="0" fontId="10" fillId="0" borderId="15" xfId="0" applyFont="1" applyBorder="1"/>
    <xf numFmtId="0" fontId="9" fillId="0" borderId="16" xfId="0" applyFont="1" applyBorder="1"/>
    <xf numFmtId="0" fontId="11" fillId="0" borderId="15" xfId="0" applyFont="1" applyBorder="1"/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44" fontId="9" fillId="0" borderId="0" xfId="1" applyFont="1"/>
    <xf numFmtId="165" fontId="9" fillId="0" borderId="16" xfId="2" applyNumberFormat="1" applyFont="1" applyBorder="1"/>
    <xf numFmtId="0" fontId="14" fillId="0" borderId="0" xfId="0" applyFont="1"/>
    <xf numFmtId="0" fontId="9" fillId="0" borderId="15" xfId="0" applyFont="1" applyBorder="1"/>
    <xf numFmtId="41" fontId="9" fillId="0" borderId="0" xfId="2" applyNumberFormat="1" applyFont="1"/>
    <xf numFmtId="44" fontId="9" fillId="0" borderId="0" xfId="0" applyNumberFormat="1" applyFont="1"/>
    <xf numFmtId="164" fontId="9" fillId="0" borderId="0" xfId="0" applyNumberFormat="1" applyFont="1"/>
    <xf numFmtId="164" fontId="9" fillId="5" borderId="0" xfId="0" applyNumberFormat="1" applyFont="1" applyFill="1"/>
    <xf numFmtId="44" fontId="9" fillId="0" borderId="16" xfId="0" applyNumberFormat="1" applyFont="1" applyBorder="1"/>
    <xf numFmtId="44" fontId="14" fillId="0" borderId="0" xfId="1" quotePrefix="1" applyFont="1"/>
    <xf numFmtId="44" fontId="14" fillId="0" borderId="16" xfId="0" applyNumberFormat="1" applyFont="1" applyBorder="1"/>
    <xf numFmtId="43" fontId="9" fillId="0" borderId="0" xfId="0" applyNumberFormat="1" applyFont="1"/>
    <xf numFmtId="43" fontId="9" fillId="5" borderId="0" xfId="0" applyNumberFormat="1" applyFont="1" applyFill="1"/>
    <xf numFmtId="43" fontId="9" fillId="0" borderId="16" xfId="0" applyNumberFormat="1" applyFont="1" applyBorder="1"/>
    <xf numFmtId="44" fontId="14" fillId="0" borderId="0" xfId="1" applyFont="1"/>
    <xf numFmtId="43" fontId="14" fillId="0" borderId="16" xfId="2" applyFont="1" applyBorder="1"/>
    <xf numFmtId="0" fontId="10" fillId="0" borderId="17" xfId="0" applyFont="1" applyBorder="1"/>
    <xf numFmtId="44" fontId="9" fillId="0" borderId="18" xfId="1" applyFont="1" applyBorder="1"/>
    <xf numFmtId="44" fontId="9" fillId="0" borderId="19" xfId="0" applyNumberFormat="1" applyFont="1" applyBorder="1"/>
    <xf numFmtId="0" fontId="14" fillId="0" borderId="15" xfId="0" applyFont="1" applyBorder="1"/>
    <xf numFmtId="41" fontId="14" fillId="0" borderId="0" xfId="0" applyNumberFormat="1" applyFont="1"/>
    <xf numFmtId="43" fontId="14" fillId="0" borderId="0" xfId="0" applyNumberFormat="1" applyFont="1"/>
    <xf numFmtId="43" fontId="14" fillId="5" borderId="0" xfId="0" applyNumberFormat="1" applyFont="1" applyFill="1"/>
    <xf numFmtId="43" fontId="14" fillId="0" borderId="16" xfId="0" applyNumberFormat="1" applyFont="1" applyBorder="1"/>
    <xf numFmtId="0" fontId="9" fillId="0" borderId="17" xfId="0" applyFont="1" applyBorder="1"/>
    <xf numFmtId="41" fontId="9" fillId="0" borderId="18" xfId="2" applyNumberFormat="1" applyFont="1" applyBorder="1"/>
    <xf numFmtId="44" fontId="9" fillId="0" borderId="18" xfId="0" applyNumberFormat="1" applyFont="1" applyBorder="1"/>
    <xf numFmtId="43" fontId="14" fillId="0" borderId="0" xfId="2" applyFont="1"/>
    <xf numFmtId="14" fontId="15" fillId="0" borderId="1" xfId="0" applyNumberFormat="1" applyFont="1" applyBorder="1"/>
    <xf numFmtId="44" fontId="15" fillId="0" borderId="1" xfId="1" applyFont="1" applyBorder="1"/>
    <xf numFmtId="44" fontId="1" fillId="0" borderId="1" xfId="0" applyNumberFormat="1" applyFont="1" applyBorder="1"/>
    <xf numFmtId="44" fontId="1" fillId="3" borderId="1" xfId="1" applyFill="1" applyBorder="1"/>
    <xf numFmtId="44" fontId="0" fillId="0" borderId="27" xfId="1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left" wrapText="1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16" fillId="4" borderId="13" xfId="0" applyFont="1" applyFill="1" applyBorder="1"/>
    <xf numFmtId="0" fontId="19" fillId="4" borderId="2" xfId="0" applyFont="1" applyFill="1" applyBorder="1" applyAlignment="1">
      <alignment horizontal="center"/>
    </xf>
    <xf numFmtId="0" fontId="17" fillId="4" borderId="2" xfId="0" applyFont="1" applyFill="1" applyBorder="1"/>
    <xf numFmtId="0" fontId="19" fillId="4" borderId="14" xfId="0" applyFont="1" applyFill="1" applyBorder="1" applyAlignment="1">
      <alignment horizontal="center"/>
    </xf>
    <xf numFmtId="0" fontId="16" fillId="0" borderId="15" xfId="0" applyFont="1" applyBorder="1"/>
    <xf numFmtId="0" fontId="19" fillId="4" borderId="17" xfId="0" applyFont="1" applyFill="1" applyBorder="1"/>
    <xf numFmtId="0" fontId="19" fillId="4" borderId="18" xfId="0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44" fontId="16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44" fontId="16" fillId="0" borderId="23" xfId="0" applyNumberFormat="1" applyFont="1" applyBorder="1" applyAlignment="1">
      <alignment horizontal="center"/>
    </xf>
    <xf numFmtId="44" fontId="16" fillId="0" borderId="16" xfId="2" applyNumberFormat="1" applyFont="1" applyBorder="1"/>
    <xf numFmtId="43" fontId="16" fillId="0" borderId="15" xfId="0" applyNumberFormat="1" applyFont="1" applyBorder="1"/>
    <xf numFmtId="44" fontId="16" fillId="0" borderId="0" xfId="2" applyNumberFormat="1" applyFont="1"/>
    <xf numFmtId="44" fontId="16" fillId="0" borderId="23" xfId="2" applyNumberFormat="1" applyFont="1" applyBorder="1"/>
    <xf numFmtId="43" fontId="16" fillId="0" borderId="0" xfId="2" applyFont="1"/>
    <xf numFmtId="43" fontId="20" fillId="0" borderId="0" xfId="2" applyFont="1"/>
    <xf numFmtId="0" fontId="20" fillId="0" borderId="0" xfId="0" applyFont="1"/>
    <xf numFmtId="43" fontId="19" fillId="0" borderId="17" xfId="0" applyNumberFormat="1" applyFont="1" applyBorder="1"/>
    <xf numFmtId="44" fontId="19" fillId="0" borderId="18" xfId="2" applyNumberFormat="1" applyFont="1" applyBorder="1"/>
    <xf numFmtId="43" fontId="19" fillId="0" borderId="0" xfId="2" applyFont="1"/>
    <xf numFmtId="0" fontId="21" fillId="0" borderId="0" xfId="0" applyFont="1"/>
    <xf numFmtId="44" fontId="18" fillId="0" borderId="0" xfId="0" applyNumberFormat="1" applyFont="1"/>
    <xf numFmtId="44" fontId="9" fillId="0" borderId="0" xfId="2" applyNumberFormat="1" applyFont="1"/>
    <xf numFmtId="0" fontId="12" fillId="0" borderId="0" xfId="0" applyFont="1"/>
    <xf numFmtId="43" fontId="9" fillId="0" borderId="15" xfId="0" applyNumberFormat="1" applyFont="1" applyBorder="1"/>
    <xf numFmtId="0" fontId="22" fillId="0" borderId="0" xfId="0" applyFont="1"/>
    <xf numFmtId="43" fontId="16" fillId="6" borderId="15" xfId="0" applyNumberFormat="1" applyFont="1" applyFill="1" applyBorder="1"/>
    <xf numFmtId="44" fontId="16" fillId="6" borderId="0" xfId="2" applyNumberFormat="1" applyFont="1" applyFill="1"/>
    <xf numFmtId="44" fontId="9" fillId="6" borderId="0" xfId="2" applyNumberFormat="1" applyFont="1" applyFill="1"/>
    <xf numFmtId="44" fontId="16" fillId="6" borderId="23" xfId="2" applyNumberFormat="1" applyFont="1" applyFill="1" applyBorder="1"/>
    <xf numFmtId="44" fontId="16" fillId="6" borderId="16" xfId="2" applyNumberFormat="1" applyFont="1" applyFill="1" applyBorder="1"/>
    <xf numFmtId="43" fontId="9" fillId="6" borderId="15" xfId="0" applyNumberFormat="1" applyFont="1" applyFill="1" applyBorder="1"/>
    <xf numFmtId="44" fontId="16" fillId="6" borderId="28" xfId="2" applyNumberFormat="1" applyFont="1" applyFill="1" applyBorder="1"/>
    <xf numFmtId="43" fontId="9" fillId="5" borderId="15" xfId="0" applyNumberFormat="1" applyFont="1" applyFill="1" applyBorder="1"/>
    <xf numFmtId="44" fontId="16" fillId="5" borderId="0" xfId="2" applyNumberFormat="1" applyFont="1" applyFill="1"/>
    <xf numFmtId="44" fontId="16" fillId="5" borderId="23" xfId="2" applyNumberFormat="1" applyFont="1" applyFill="1" applyBorder="1"/>
    <xf numFmtId="44" fontId="16" fillId="5" borderId="16" xfId="2" applyNumberFormat="1" applyFont="1" applyFill="1" applyBorder="1"/>
    <xf numFmtId="43" fontId="16" fillId="3" borderId="15" xfId="0" applyNumberFormat="1" applyFont="1" applyFill="1" applyBorder="1"/>
    <xf numFmtId="44" fontId="16" fillId="3" borderId="0" xfId="2" applyNumberFormat="1" applyFont="1" applyFill="1"/>
    <xf numFmtId="44" fontId="16" fillId="3" borderId="23" xfId="2" applyNumberFormat="1" applyFont="1" applyFill="1" applyBorder="1"/>
    <xf numFmtId="44" fontId="16" fillId="3" borderId="16" xfId="2" applyNumberFormat="1" applyFont="1" applyFill="1" applyBorder="1"/>
    <xf numFmtId="43" fontId="16" fillId="5" borderId="15" xfId="0" applyNumberFormat="1" applyFont="1" applyFill="1" applyBorder="1"/>
    <xf numFmtId="44" fontId="9" fillId="5" borderId="0" xfId="2" applyNumberFormat="1" applyFont="1" applyFill="1"/>
    <xf numFmtId="166" fontId="9" fillId="5" borderId="0" xfId="2" applyNumberFormat="1" applyFont="1" applyFill="1"/>
    <xf numFmtId="44" fontId="9" fillId="5" borderId="23" xfId="2" applyNumberFormat="1" applyFont="1" applyFill="1" applyBorder="1"/>
    <xf numFmtId="166" fontId="9" fillId="5" borderId="15" xfId="0" applyNumberFormat="1" applyFont="1" applyFill="1" applyBorder="1"/>
    <xf numFmtId="166" fontId="16" fillId="5" borderId="0" xfId="0" applyNumberFormat="1" applyFont="1" applyFill="1"/>
    <xf numFmtId="166" fontId="18" fillId="5" borderId="0" xfId="0" applyNumberFormat="1" applyFont="1" applyFill="1"/>
    <xf numFmtId="166" fontId="9" fillId="5" borderId="28" xfId="0" applyNumberFormat="1" applyFont="1" applyFill="1" applyBorder="1"/>
    <xf numFmtId="166" fontId="16" fillId="5" borderId="16" xfId="0" applyNumberFormat="1" applyFont="1" applyFill="1" applyBorder="1"/>
    <xf numFmtId="43" fontId="20" fillId="5" borderId="15" xfId="0" applyNumberFormat="1" applyFont="1" applyFill="1" applyBorder="1"/>
    <xf numFmtId="44" fontId="20" fillId="5" borderId="0" xfId="2" applyNumberFormat="1" applyFont="1" applyFill="1"/>
    <xf numFmtId="44" fontId="20" fillId="5" borderId="23" xfId="2" applyNumberFormat="1" applyFont="1" applyFill="1" applyBorder="1"/>
    <xf numFmtId="44" fontId="20" fillId="5" borderId="16" xfId="2" applyNumberFormat="1" applyFont="1" applyFill="1" applyBorder="1"/>
    <xf numFmtId="43" fontId="9" fillId="3" borderId="15" xfId="0" applyNumberFormat="1" applyFont="1" applyFill="1" applyBorder="1"/>
    <xf numFmtId="44" fontId="9" fillId="3" borderId="23" xfId="2" applyNumberFormat="1" applyFont="1" applyFill="1" applyBorder="1"/>
    <xf numFmtId="44" fontId="9" fillId="3" borderId="0" xfId="2" applyNumberFormat="1" applyFont="1" applyFill="1"/>
    <xf numFmtId="0" fontId="10" fillId="4" borderId="18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21" xfId="0" applyFont="1" applyFill="1" applyBorder="1" applyAlignment="1">
      <alignment horizontal="center"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Comma" xfId="2" builtinId="3"/>
    <cellStyle name="Currency" xfId="1" builtinId="4"/>
    <cellStyle name="Currency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zoomScaleNormal="100" workbookViewId="0">
      <selection activeCell="C5" sqref="C5"/>
    </sheetView>
  </sheetViews>
  <sheetFormatPr defaultRowHeight="12.75" x14ac:dyDescent="0.2"/>
  <cols>
    <col min="1" max="1" width="10.5703125" customWidth="1"/>
    <col min="2" max="2" width="11.5703125" style="45" customWidth="1"/>
    <col min="3" max="3" width="36.85546875" style="1" customWidth="1"/>
    <col min="4" max="4" width="13.85546875" style="1" customWidth="1"/>
    <col min="5" max="5" width="12" style="1" customWidth="1"/>
    <col min="6" max="6" width="11.140625" style="1" bestFit="1" customWidth="1"/>
    <col min="7" max="7" width="11.42578125" bestFit="1" customWidth="1"/>
    <col min="8" max="8" width="49.42578125" customWidth="1"/>
  </cols>
  <sheetData>
    <row r="1" spans="1:8" ht="18" x14ac:dyDescent="0.25">
      <c r="A1" s="13" t="s">
        <v>9</v>
      </c>
      <c r="C1" s="33"/>
    </row>
    <row r="2" spans="1:8" ht="18" x14ac:dyDescent="0.25">
      <c r="A2" s="13" t="s">
        <v>64</v>
      </c>
      <c r="C2" s="14"/>
      <c r="D2" s="14"/>
    </row>
    <row r="3" spans="1:8" ht="15.75" x14ac:dyDescent="0.25">
      <c r="A3" s="4"/>
      <c r="C3" s="7"/>
      <c r="D3" s="7"/>
      <c r="E3" s="12"/>
      <c r="F3" s="12"/>
    </row>
    <row r="4" spans="1:8" ht="13.5" thickBot="1" x14ac:dyDescent="0.25">
      <c r="E4" s="12"/>
      <c r="F4" s="12"/>
    </row>
    <row r="5" spans="1:8" x14ac:dyDescent="0.2">
      <c r="A5" s="16"/>
      <c r="B5" s="46" t="s">
        <v>0</v>
      </c>
      <c r="C5" s="17" t="s">
        <v>1</v>
      </c>
      <c r="D5" s="17" t="s">
        <v>10</v>
      </c>
      <c r="E5" s="18" t="s">
        <v>2</v>
      </c>
      <c r="F5" s="18" t="s">
        <v>3</v>
      </c>
      <c r="G5" s="19" t="s">
        <v>4</v>
      </c>
      <c r="H5" s="20" t="s">
        <v>7</v>
      </c>
    </row>
    <row r="6" spans="1:8" x14ac:dyDescent="0.2">
      <c r="A6" s="92"/>
      <c r="B6" s="47"/>
      <c r="C6" s="11"/>
      <c r="D6" s="11"/>
      <c r="E6" s="37"/>
      <c r="F6" s="36"/>
      <c r="G6" s="8">
        <v>36658.67</v>
      </c>
      <c r="H6" s="92"/>
    </row>
    <row r="7" spans="1:8" x14ac:dyDescent="0.2">
      <c r="A7" s="93" t="s">
        <v>5</v>
      </c>
      <c r="B7" s="48"/>
      <c r="C7" s="11"/>
      <c r="D7" s="11"/>
      <c r="E7" s="37"/>
      <c r="F7" s="36"/>
      <c r="G7" s="8"/>
      <c r="H7" s="11"/>
    </row>
    <row r="8" spans="1:8" x14ac:dyDescent="0.2">
      <c r="A8" s="93"/>
      <c r="B8" s="31">
        <v>42535</v>
      </c>
      <c r="C8" s="38" t="s">
        <v>59</v>
      </c>
      <c r="D8" s="44" t="s">
        <v>25</v>
      </c>
      <c r="E8" s="90">
        <v>973.66</v>
      </c>
      <c r="F8" s="36"/>
      <c r="G8" s="8"/>
      <c r="H8" s="11" t="s">
        <v>106</v>
      </c>
    </row>
    <row r="9" spans="1:8" x14ac:dyDescent="0.2">
      <c r="A9" s="93"/>
      <c r="B9" s="31">
        <v>42535</v>
      </c>
      <c r="C9" s="38" t="s">
        <v>59</v>
      </c>
      <c r="D9" s="44" t="s">
        <v>17</v>
      </c>
      <c r="E9" s="90">
        <v>80</v>
      </c>
      <c r="F9" s="36"/>
      <c r="G9" s="8"/>
      <c r="H9" s="94" t="s">
        <v>107</v>
      </c>
    </row>
    <row r="10" spans="1:8" x14ac:dyDescent="0.2">
      <c r="A10" s="93"/>
      <c r="B10" s="31">
        <v>42535</v>
      </c>
      <c r="C10" s="38" t="s">
        <v>59</v>
      </c>
      <c r="D10" s="44" t="s">
        <v>65</v>
      </c>
      <c r="E10" s="90">
        <v>50</v>
      </c>
      <c r="F10" s="36"/>
      <c r="G10" s="8"/>
      <c r="H10" s="94" t="s">
        <v>108</v>
      </c>
    </row>
    <row r="11" spans="1:8" x14ac:dyDescent="0.2">
      <c r="A11" s="93"/>
      <c r="B11" s="31">
        <v>42535</v>
      </c>
      <c r="C11" s="38" t="s">
        <v>59</v>
      </c>
      <c r="D11" s="44" t="s">
        <v>14</v>
      </c>
      <c r="E11" s="90">
        <v>839</v>
      </c>
      <c r="F11" s="36"/>
      <c r="G11" s="8"/>
      <c r="H11" s="94" t="s">
        <v>109</v>
      </c>
    </row>
    <row r="12" spans="1:8" x14ac:dyDescent="0.2">
      <c r="A12" s="93"/>
      <c r="B12" s="31"/>
      <c r="C12" s="38"/>
      <c r="D12" s="11"/>
      <c r="E12" s="37"/>
      <c r="F12" s="36"/>
      <c r="G12" s="8"/>
      <c r="H12" s="94"/>
    </row>
    <row r="13" spans="1:8" x14ac:dyDescent="0.2">
      <c r="A13" s="92"/>
      <c r="B13" s="49"/>
      <c r="C13" s="10"/>
      <c r="D13" s="10"/>
      <c r="E13" s="36"/>
      <c r="F13" s="36"/>
      <c r="G13" s="39"/>
      <c r="H13" s="9"/>
    </row>
    <row r="14" spans="1:8" x14ac:dyDescent="0.2">
      <c r="A14" s="92"/>
      <c r="B14" s="47"/>
      <c r="C14" s="2" t="s">
        <v>63</v>
      </c>
      <c r="D14" s="2"/>
      <c r="E14" s="39">
        <f>SUM(E8:E12)</f>
        <v>1942.6599999999999</v>
      </c>
      <c r="F14" s="36"/>
      <c r="G14" s="39">
        <f>E14+G6</f>
        <v>38601.33</v>
      </c>
      <c r="H14" s="92"/>
    </row>
    <row r="15" spans="1:8" x14ac:dyDescent="0.2">
      <c r="A15" s="93" t="s">
        <v>6</v>
      </c>
      <c r="B15" s="47"/>
      <c r="C15" s="32"/>
      <c r="D15" s="9"/>
      <c r="E15" s="36"/>
      <c r="F15" s="36"/>
      <c r="G15" s="39"/>
      <c r="H15" s="9"/>
    </row>
    <row r="16" spans="1:8" x14ac:dyDescent="0.2">
      <c r="A16" s="93"/>
      <c r="B16" s="31">
        <v>42506</v>
      </c>
      <c r="C16" s="38" t="s">
        <v>66</v>
      </c>
      <c r="D16" s="44" t="s">
        <v>61</v>
      </c>
      <c r="E16" s="38"/>
      <c r="F16" s="38">
        <v>25</v>
      </c>
      <c r="G16" s="39"/>
      <c r="H16" s="11" t="s">
        <v>62</v>
      </c>
    </row>
    <row r="17" spans="1:8" x14ac:dyDescent="0.2">
      <c r="A17" s="93"/>
      <c r="B17" s="31">
        <v>42507</v>
      </c>
      <c r="C17" s="38" t="s">
        <v>67</v>
      </c>
      <c r="D17" s="44" t="s">
        <v>61</v>
      </c>
      <c r="E17" s="38"/>
      <c r="F17" s="38">
        <v>50</v>
      </c>
      <c r="G17" s="39"/>
      <c r="H17" s="11" t="s">
        <v>62</v>
      </c>
    </row>
    <row r="18" spans="1:8" x14ac:dyDescent="0.2">
      <c r="A18" s="93"/>
      <c r="B18" s="31">
        <v>42508</v>
      </c>
      <c r="C18" s="38" t="s">
        <v>68</v>
      </c>
      <c r="D18" s="44" t="s">
        <v>61</v>
      </c>
      <c r="E18" s="38"/>
      <c r="F18" s="38">
        <v>25</v>
      </c>
      <c r="G18" s="39"/>
      <c r="H18" s="11" t="s">
        <v>62</v>
      </c>
    </row>
    <row r="19" spans="1:8" x14ac:dyDescent="0.2">
      <c r="A19" s="93"/>
      <c r="B19" s="31">
        <v>42509</v>
      </c>
      <c r="C19" s="38" t="s">
        <v>69</v>
      </c>
      <c r="D19" s="44" t="s">
        <v>61</v>
      </c>
      <c r="E19" s="38"/>
      <c r="F19" s="38">
        <v>100</v>
      </c>
      <c r="G19" s="39"/>
      <c r="H19" s="11" t="s">
        <v>62</v>
      </c>
    </row>
    <row r="20" spans="1:8" x14ac:dyDescent="0.2">
      <c r="A20" s="93"/>
      <c r="B20" s="31">
        <v>42510</v>
      </c>
      <c r="C20" s="38" t="s">
        <v>70</v>
      </c>
      <c r="D20" s="44" t="s">
        <v>61</v>
      </c>
      <c r="E20" s="38"/>
      <c r="F20" s="38">
        <v>50</v>
      </c>
      <c r="G20" s="39"/>
      <c r="H20" s="44" t="s">
        <v>62</v>
      </c>
    </row>
    <row r="21" spans="1:8" x14ac:dyDescent="0.2">
      <c r="A21" s="93"/>
      <c r="B21" s="31">
        <v>42511</v>
      </c>
      <c r="C21" s="38" t="s">
        <v>71</v>
      </c>
      <c r="D21" s="44" t="s">
        <v>61</v>
      </c>
      <c r="E21" s="38"/>
      <c r="F21" s="38">
        <v>50</v>
      </c>
      <c r="G21" s="39"/>
      <c r="H21" s="44" t="s">
        <v>62</v>
      </c>
    </row>
    <row r="22" spans="1:8" x14ac:dyDescent="0.2">
      <c r="A22" s="93"/>
      <c r="B22" s="31">
        <v>42512</v>
      </c>
      <c r="C22" s="38" t="s">
        <v>72</v>
      </c>
      <c r="D22" s="44" t="s">
        <v>61</v>
      </c>
      <c r="E22" s="38"/>
      <c r="F22" s="38">
        <v>25</v>
      </c>
      <c r="G22" s="39"/>
      <c r="H22" s="44" t="s">
        <v>62</v>
      </c>
    </row>
    <row r="23" spans="1:8" x14ac:dyDescent="0.2">
      <c r="A23" s="93"/>
      <c r="B23" s="31">
        <v>42513</v>
      </c>
      <c r="C23" s="38" t="s">
        <v>73</v>
      </c>
      <c r="D23" s="44" t="s">
        <v>61</v>
      </c>
      <c r="E23" s="38"/>
      <c r="F23" s="38">
        <v>100</v>
      </c>
      <c r="G23" s="39"/>
      <c r="H23" s="44" t="s">
        <v>62</v>
      </c>
    </row>
    <row r="24" spans="1:8" x14ac:dyDescent="0.2">
      <c r="A24" s="93"/>
      <c r="B24" s="31">
        <v>42514</v>
      </c>
      <c r="C24" s="38" t="s">
        <v>74</v>
      </c>
      <c r="D24" s="44" t="s">
        <v>61</v>
      </c>
      <c r="E24" s="38"/>
      <c r="F24" s="38">
        <v>50</v>
      </c>
      <c r="G24" s="39"/>
      <c r="H24" s="44" t="s">
        <v>62</v>
      </c>
    </row>
    <row r="25" spans="1:8" x14ac:dyDescent="0.2">
      <c r="A25" s="93"/>
      <c r="B25" s="31">
        <v>42515</v>
      </c>
      <c r="C25" s="38" t="s">
        <v>75</v>
      </c>
      <c r="D25" s="44" t="s">
        <v>61</v>
      </c>
      <c r="E25" s="38"/>
      <c r="F25" s="38">
        <v>75</v>
      </c>
      <c r="G25" s="39"/>
      <c r="H25" s="44" t="s">
        <v>62</v>
      </c>
    </row>
    <row r="26" spans="1:8" x14ac:dyDescent="0.2">
      <c r="A26" s="93"/>
      <c r="B26" s="31">
        <v>42516</v>
      </c>
      <c r="C26" s="38" t="s">
        <v>76</v>
      </c>
      <c r="D26" s="44" t="s">
        <v>61</v>
      </c>
      <c r="E26" s="38"/>
      <c r="F26" s="38">
        <v>50</v>
      </c>
      <c r="G26" s="39"/>
      <c r="H26" s="44" t="s">
        <v>62</v>
      </c>
    </row>
    <row r="27" spans="1:8" x14ac:dyDescent="0.2">
      <c r="A27" s="93"/>
      <c r="B27" s="31">
        <v>42517</v>
      </c>
      <c r="C27" s="38" t="s">
        <v>77</v>
      </c>
      <c r="D27" s="44" t="s">
        <v>92</v>
      </c>
      <c r="E27" s="38"/>
      <c r="F27" s="38">
        <v>250</v>
      </c>
      <c r="G27" s="39"/>
      <c r="H27" s="44" t="s">
        <v>99</v>
      </c>
    </row>
    <row r="28" spans="1:8" x14ac:dyDescent="0.2">
      <c r="A28" s="93"/>
      <c r="B28" s="31">
        <v>42517</v>
      </c>
      <c r="C28" s="38" t="s">
        <v>78</v>
      </c>
      <c r="D28" s="44" t="s">
        <v>61</v>
      </c>
      <c r="E28" s="38"/>
      <c r="F28" s="38">
        <v>25</v>
      </c>
      <c r="G28" s="39"/>
      <c r="H28" s="44" t="s">
        <v>62</v>
      </c>
    </row>
    <row r="29" spans="1:8" x14ac:dyDescent="0.2">
      <c r="A29" s="93"/>
      <c r="B29" s="31">
        <v>42518</v>
      </c>
      <c r="C29" s="38" t="s">
        <v>79</v>
      </c>
      <c r="D29" s="44" t="s">
        <v>61</v>
      </c>
      <c r="E29" s="38"/>
      <c r="F29" s="38">
        <v>50</v>
      </c>
      <c r="G29" s="39"/>
      <c r="H29" s="44" t="s">
        <v>62</v>
      </c>
    </row>
    <row r="30" spans="1:8" x14ac:dyDescent="0.2">
      <c r="A30" s="93"/>
      <c r="B30" s="31">
        <v>42519</v>
      </c>
      <c r="C30" s="38" t="s">
        <v>80</v>
      </c>
      <c r="D30" s="44" t="s">
        <v>61</v>
      </c>
      <c r="E30" s="38"/>
      <c r="F30" s="38">
        <v>25</v>
      </c>
      <c r="G30" s="39"/>
      <c r="H30" s="44" t="s">
        <v>62</v>
      </c>
    </row>
    <row r="31" spans="1:8" x14ac:dyDescent="0.2">
      <c r="A31" s="93"/>
      <c r="B31" s="31">
        <v>42519</v>
      </c>
      <c r="C31" s="38" t="s">
        <v>81</v>
      </c>
      <c r="D31" s="44" t="s">
        <v>93</v>
      </c>
      <c r="E31" s="38"/>
      <c r="F31" s="38">
        <v>765.54</v>
      </c>
      <c r="G31" s="39"/>
      <c r="H31" s="44" t="s">
        <v>25</v>
      </c>
    </row>
    <row r="32" spans="1:8" x14ac:dyDescent="0.2">
      <c r="A32" s="93"/>
      <c r="B32" s="31">
        <v>42520</v>
      </c>
      <c r="C32" s="38" t="s">
        <v>82</v>
      </c>
      <c r="D32" s="44" t="s">
        <v>61</v>
      </c>
      <c r="E32" s="38"/>
      <c r="F32" s="38">
        <v>75</v>
      </c>
      <c r="G32" s="39"/>
      <c r="H32" s="44" t="s">
        <v>62</v>
      </c>
    </row>
    <row r="33" spans="1:8" x14ac:dyDescent="0.2">
      <c r="A33" s="93"/>
      <c r="B33" s="31">
        <v>42521</v>
      </c>
      <c r="C33" s="38" t="s">
        <v>83</v>
      </c>
      <c r="D33" s="44" t="s">
        <v>61</v>
      </c>
      <c r="E33" s="38"/>
      <c r="F33" s="38">
        <v>100</v>
      </c>
      <c r="G33" s="39"/>
      <c r="H33" s="44" t="s">
        <v>62</v>
      </c>
    </row>
    <row r="34" spans="1:8" x14ac:dyDescent="0.2">
      <c r="A34" s="93"/>
      <c r="B34" s="31">
        <v>42527</v>
      </c>
      <c r="C34" s="38" t="s">
        <v>84</v>
      </c>
      <c r="D34" s="44" t="s">
        <v>94</v>
      </c>
      <c r="E34" s="38"/>
      <c r="F34" s="38">
        <v>500</v>
      </c>
      <c r="G34" s="39"/>
      <c r="H34" s="44" t="s">
        <v>65</v>
      </c>
    </row>
    <row r="35" spans="1:8" x14ac:dyDescent="0.2">
      <c r="A35" s="93"/>
      <c r="B35" s="31">
        <v>42527</v>
      </c>
      <c r="C35" s="38" t="s">
        <v>85</v>
      </c>
      <c r="D35" s="44" t="s">
        <v>94</v>
      </c>
      <c r="E35" s="38"/>
      <c r="F35" s="38">
        <v>500</v>
      </c>
      <c r="G35" s="39"/>
      <c r="H35" s="44" t="s">
        <v>100</v>
      </c>
    </row>
    <row r="36" spans="1:8" x14ac:dyDescent="0.2">
      <c r="A36" s="93"/>
      <c r="B36" s="31">
        <v>42528</v>
      </c>
      <c r="C36" s="38" t="s">
        <v>86</v>
      </c>
      <c r="D36" s="44" t="s">
        <v>95</v>
      </c>
      <c r="E36" s="38"/>
      <c r="F36" s="38">
        <v>72</v>
      </c>
      <c r="G36" s="39"/>
      <c r="H36" s="44" t="s">
        <v>37</v>
      </c>
    </row>
    <row r="37" spans="1:8" x14ac:dyDescent="0.2">
      <c r="A37" s="93"/>
      <c r="B37" s="31">
        <v>42528</v>
      </c>
      <c r="C37" s="38" t="s">
        <v>87</v>
      </c>
      <c r="D37" s="44" t="s">
        <v>96</v>
      </c>
      <c r="E37" s="38"/>
      <c r="F37" s="38">
        <v>250</v>
      </c>
      <c r="G37" s="39"/>
      <c r="H37" s="44" t="s">
        <v>99</v>
      </c>
    </row>
    <row r="38" spans="1:8" x14ac:dyDescent="0.2">
      <c r="A38" s="93"/>
      <c r="B38" s="31">
        <v>42528</v>
      </c>
      <c r="C38" s="38" t="s">
        <v>88</v>
      </c>
      <c r="D38" s="44" t="s">
        <v>96</v>
      </c>
      <c r="E38" s="38"/>
      <c r="F38" s="38">
        <v>250</v>
      </c>
      <c r="G38" s="39"/>
      <c r="H38" s="44" t="s">
        <v>99</v>
      </c>
    </row>
    <row r="39" spans="1:8" x14ac:dyDescent="0.2">
      <c r="A39" s="93"/>
      <c r="B39" s="31">
        <v>42528</v>
      </c>
      <c r="C39" s="38" t="s">
        <v>89</v>
      </c>
      <c r="D39" s="44" t="s">
        <v>96</v>
      </c>
      <c r="E39" s="38"/>
      <c r="F39" s="38">
        <v>500</v>
      </c>
      <c r="G39" s="39"/>
      <c r="H39" s="44" t="s">
        <v>101</v>
      </c>
    </row>
    <row r="40" spans="1:8" x14ac:dyDescent="0.2">
      <c r="A40" s="93"/>
      <c r="B40" s="31">
        <v>42528</v>
      </c>
      <c r="C40" s="38" t="s">
        <v>90</v>
      </c>
      <c r="D40" s="44" t="s">
        <v>97</v>
      </c>
      <c r="E40" s="38"/>
      <c r="F40" s="38">
        <v>119.03</v>
      </c>
      <c r="G40" s="39"/>
      <c r="H40" s="44" t="s">
        <v>62</v>
      </c>
    </row>
    <row r="41" spans="1:8" x14ac:dyDescent="0.2">
      <c r="A41" s="92"/>
      <c r="B41" s="31">
        <v>42534</v>
      </c>
      <c r="C41" s="38" t="s">
        <v>91</v>
      </c>
      <c r="D41" s="44" t="s">
        <v>98</v>
      </c>
      <c r="E41" s="39"/>
      <c r="F41" s="38">
        <v>1765.25</v>
      </c>
      <c r="G41" s="89"/>
      <c r="H41" s="44" t="s">
        <v>101</v>
      </c>
    </row>
    <row r="42" spans="1:8" x14ac:dyDescent="0.2">
      <c r="A42" s="92"/>
      <c r="B42" s="31">
        <v>42535</v>
      </c>
      <c r="C42" s="38" t="s">
        <v>102</v>
      </c>
      <c r="D42" s="44" t="s">
        <v>103</v>
      </c>
      <c r="E42" s="39"/>
      <c r="F42" s="38">
        <v>120</v>
      </c>
      <c r="G42" s="89"/>
      <c r="H42" s="44" t="s">
        <v>60</v>
      </c>
    </row>
    <row r="43" spans="1:8" x14ac:dyDescent="0.2">
      <c r="A43" s="15"/>
      <c r="B43" s="87"/>
      <c r="C43" s="88"/>
      <c r="D43" s="3"/>
      <c r="E43" s="39"/>
      <c r="F43" s="39"/>
      <c r="G43" s="42"/>
      <c r="H43" s="21"/>
    </row>
    <row r="44" spans="1:8" x14ac:dyDescent="0.2">
      <c r="A44" s="15"/>
      <c r="B44" s="47"/>
      <c r="C44" s="3" t="s">
        <v>104</v>
      </c>
      <c r="D44" s="3"/>
      <c r="E44" s="39"/>
      <c r="F44" s="39">
        <f>SUM(F16:F42)</f>
        <v>5966.82</v>
      </c>
      <c r="G44" s="42"/>
      <c r="H44" s="21"/>
    </row>
    <row r="45" spans="1:8" x14ac:dyDescent="0.2">
      <c r="A45" s="26"/>
      <c r="B45" s="50"/>
      <c r="C45" s="27"/>
      <c r="D45" s="27"/>
      <c r="E45" s="40"/>
      <c r="F45" s="41"/>
      <c r="G45" s="39"/>
      <c r="H45" s="28"/>
    </row>
    <row r="46" spans="1:8" x14ac:dyDescent="0.2">
      <c r="A46" s="26"/>
      <c r="B46" s="50"/>
      <c r="C46" s="27"/>
      <c r="D46" s="27"/>
      <c r="E46" s="40"/>
      <c r="F46" s="41"/>
      <c r="G46" s="43"/>
      <c r="H46" s="28"/>
    </row>
    <row r="47" spans="1:8" ht="13.5" thickBot="1" x14ac:dyDescent="0.25">
      <c r="A47" s="22"/>
      <c r="B47" s="51"/>
      <c r="C47" s="23"/>
      <c r="D47" s="23"/>
      <c r="E47" s="23"/>
      <c r="F47" s="23"/>
      <c r="G47" s="24">
        <f>G14-F44</f>
        <v>32634.510000000002</v>
      </c>
      <c r="H47" s="25" t="s">
        <v>8</v>
      </c>
    </row>
    <row r="48" spans="1:8" x14ac:dyDescent="0.2">
      <c r="G48" s="5"/>
      <c r="H48" s="6"/>
    </row>
    <row r="50" spans="6:6" customFormat="1" x14ac:dyDescent="0.2">
      <c r="F50" s="35" t="s">
        <v>105</v>
      </c>
    </row>
    <row r="51" spans="6:6" customFormat="1" ht="13.5" thickBot="1" x14ac:dyDescent="0.25">
      <c r="F51" s="35" t="s">
        <v>36</v>
      </c>
    </row>
    <row r="52" spans="6:6" ht="13.5" thickBot="1" x14ac:dyDescent="0.25">
      <c r="F52" s="91"/>
    </row>
  </sheetData>
  <printOptions headings="1" gridLines="1"/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6"/>
  <sheetViews>
    <sheetView tabSelected="1" zoomScale="154" workbookViewId="0">
      <selection activeCell="B2" sqref="B2"/>
    </sheetView>
  </sheetViews>
  <sheetFormatPr defaultColWidth="9.140625" defaultRowHeight="15" x14ac:dyDescent="0.25"/>
  <cols>
    <col min="1" max="1" width="22.42578125" style="95" customWidth="1"/>
    <col min="2" max="2" width="13.140625" style="95" customWidth="1"/>
    <col min="3" max="3" width="12.28515625" style="95" customWidth="1"/>
    <col min="4" max="4" width="13.140625" style="95" customWidth="1"/>
    <col min="5" max="5" width="12.5703125" style="95" customWidth="1"/>
    <col min="6" max="6" width="13.140625" style="95" customWidth="1"/>
    <col min="7" max="7" width="12.42578125" style="96" customWidth="1"/>
    <col min="8" max="8" width="10.140625" style="95" customWidth="1"/>
    <col min="9" max="9" width="12.42578125" style="95" customWidth="1"/>
    <col min="10" max="10" width="11.85546875" style="95" customWidth="1"/>
    <col min="11" max="11" width="12.85546875" style="95" customWidth="1"/>
    <col min="12" max="12" width="13" style="95" customWidth="1"/>
    <col min="13" max="13" width="11.5703125" style="95" bestFit="1" customWidth="1"/>
    <col min="14" max="16384" width="9.140625" style="95"/>
  </cols>
  <sheetData>
    <row r="1" spans="1:19" x14ac:dyDescent="0.25">
      <c r="A1" s="52" t="s">
        <v>121</v>
      </c>
      <c r="G1" s="95"/>
    </row>
    <row r="2" spans="1:19" x14ac:dyDescent="0.25">
      <c r="A2" s="123" t="s">
        <v>123</v>
      </c>
      <c r="C2" s="29"/>
      <c r="G2" s="95"/>
    </row>
    <row r="3" spans="1:19" x14ac:dyDescent="0.25">
      <c r="A3" s="29" t="s">
        <v>119</v>
      </c>
      <c r="G3" s="95"/>
    </row>
    <row r="4" spans="1:19" x14ac:dyDescent="0.25">
      <c r="K4" s="97"/>
    </row>
    <row r="5" spans="1:19" x14ac:dyDescent="0.25">
      <c r="A5" s="98"/>
      <c r="B5" s="99" t="s">
        <v>34</v>
      </c>
      <c r="C5" s="158" t="s">
        <v>24</v>
      </c>
      <c r="D5" s="159"/>
      <c r="E5" s="159"/>
      <c r="F5" s="159" t="s">
        <v>3</v>
      </c>
      <c r="G5" s="160"/>
      <c r="H5" s="100"/>
      <c r="I5" s="101" t="s">
        <v>33</v>
      </c>
      <c r="J5" s="102"/>
      <c r="K5" s="97"/>
    </row>
    <row r="6" spans="1:19" x14ac:dyDescent="0.25">
      <c r="A6" s="103" t="s">
        <v>10</v>
      </c>
      <c r="B6" s="104" t="s">
        <v>4</v>
      </c>
      <c r="C6" s="157" t="s">
        <v>122</v>
      </c>
      <c r="D6" s="104" t="s">
        <v>30</v>
      </c>
      <c r="E6" s="104" t="s">
        <v>29</v>
      </c>
      <c r="F6" s="104" t="s">
        <v>30</v>
      </c>
      <c r="G6" s="104" t="s">
        <v>29</v>
      </c>
      <c r="H6" s="105" t="s">
        <v>27</v>
      </c>
      <c r="I6" s="106" t="s">
        <v>4</v>
      </c>
    </row>
    <row r="7" spans="1:19" x14ac:dyDescent="0.25">
      <c r="A7" s="102" t="s">
        <v>25</v>
      </c>
      <c r="B7" s="107">
        <v>0</v>
      </c>
      <c r="C7" s="107">
        <v>0</v>
      </c>
      <c r="D7" s="108">
        <v>0</v>
      </c>
      <c r="E7" s="107">
        <v>0</v>
      </c>
      <c r="F7" s="107">
        <v>0</v>
      </c>
      <c r="G7" s="107">
        <v>0</v>
      </c>
      <c r="H7" s="109">
        <v>0</v>
      </c>
      <c r="I7" s="110">
        <f t="shared" ref="I7:I26" si="0">SUM(B7:H7)</f>
        <v>0</v>
      </c>
    </row>
    <row r="8" spans="1:19" x14ac:dyDescent="0.25">
      <c r="A8" s="126" t="s">
        <v>20</v>
      </c>
      <c r="B8" s="127">
        <v>2112.4699999999998</v>
      </c>
      <c r="C8" s="127">
        <v>0</v>
      </c>
      <c r="D8" s="127">
        <v>0</v>
      </c>
      <c r="E8" s="128">
        <v>0</v>
      </c>
      <c r="F8" s="127">
        <v>0</v>
      </c>
      <c r="G8" s="127">
        <v>0</v>
      </c>
      <c r="H8" s="129"/>
      <c r="I8" s="130">
        <f t="shared" si="0"/>
        <v>2112.4699999999998</v>
      </c>
      <c r="J8" s="114"/>
      <c r="K8" s="112"/>
      <c r="L8" s="114"/>
      <c r="M8" s="114"/>
      <c r="N8" s="114"/>
      <c r="O8" s="114"/>
      <c r="P8" s="114"/>
      <c r="Q8" s="114"/>
      <c r="R8" s="114"/>
      <c r="S8" s="114"/>
    </row>
    <row r="9" spans="1:19" x14ac:dyDescent="0.25">
      <c r="A9" s="111" t="s">
        <v>11</v>
      </c>
      <c r="B9" s="112">
        <v>787.25</v>
      </c>
      <c r="C9" s="122">
        <v>0</v>
      </c>
      <c r="D9" s="112">
        <v>0</v>
      </c>
      <c r="E9" s="112">
        <v>34.54</v>
      </c>
      <c r="F9" s="112">
        <v>0</v>
      </c>
      <c r="G9" s="112">
        <v>0</v>
      </c>
      <c r="H9" s="113"/>
      <c r="I9" s="110">
        <f t="shared" si="0"/>
        <v>821.79</v>
      </c>
      <c r="J9" s="114"/>
      <c r="K9" s="114"/>
      <c r="L9" s="114"/>
      <c r="M9" s="114"/>
      <c r="N9" s="114"/>
      <c r="O9" s="114"/>
      <c r="P9" s="114"/>
      <c r="Q9" s="114"/>
    </row>
    <row r="10" spans="1:19" x14ac:dyDescent="0.25">
      <c r="A10" s="131" t="s">
        <v>18</v>
      </c>
      <c r="B10" s="127">
        <v>2632.67</v>
      </c>
      <c r="C10" s="128">
        <v>0</v>
      </c>
      <c r="D10" s="127">
        <v>0</v>
      </c>
      <c r="E10" s="127">
        <v>0</v>
      </c>
      <c r="F10" s="127">
        <v>0</v>
      </c>
      <c r="G10" s="127">
        <v>0</v>
      </c>
      <c r="H10" s="129"/>
      <c r="I10" s="130">
        <f t="shared" si="0"/>
        <v>2632.67</v>
      </c>
      <c r="J10" s="114"/>
      <c r="K10" s="114"/>
      <c r="L10" s="114"/>
      <c r="M10" s="114"/>
      <c r="N10" s="114"/>
      <c r="O10" s="114"/>
      <c r="P10" s="114"/>
      <c r="Q10" s="114"/>
    </row>
    <row r="11" spans="1:19" x14ac:dyDescent="0.25">
      <c r="A11" s="124" t="s">
        <v>118</v>
      </c>
      <c r="B11" s="112">
        <v>2136.11</v>
      </c>
      <c r="C11" s="112">
        <v>0</v>
      </c>
      <c r="D11" s="112">
        <v>83.74</v>
      </c>
      <c r="E11" s="112">
        <v>212.17</v>
      </c>
      <c r="F11" s="112">
        <v>0</v>
      </c>
      <c r="G11" s="112">
        <v>0</v>
      </c>
      <c r="H11" s="113"/>
      <c r="I11" s="110">
        <f t="shared" ref="I11" si="1">SUM(B11:H11)</f>
        <v>2432.02</v>
      </c>
      <c r="J11" s="114"/>
      <c r="K11" s="114"/>
      <c r="L11" s="114"/>
      <c r="M11" s="114"/>
      <c r="N11" s="114"/>
      <c r="O11" s="114"/>
      <c r="P11" s="114"/>
      <c r="Q11" s="114"/>
    </row>
    <row r="12" spans="1:19" x14ac:dyDescent="0.25">
      <c r="A12" s="131" t="s">
        <v>17</v>
      </c>
      <c r="B12" s="127">
        <v>4452.29</v>
      </c>
      <c r="C12" s="127">
        <v>11.12</v>
      </c>
      <c r="D12" s="128">
        <v>125</v>
      </c>
      <c r="E12" s="127">
        <v>430.16</v>
      </c>
      <c r="F12" s="127">
        <v>-200.26</v>
      </c>
      <c r="G12" s="128">
        <v>-828.29</v>
      </c>
      <c r="H12" s="132">
        <v>24.68</v>
      </c>
      <c r="I12" s="130">
        <f>SUM(B12:H12)</f>
        <v>4014.6999999999994</v>
      </c>
      <c r="J12" s="114"/>
      <c r="K12" s="114"/>
      <c r="L12" s="114"/>
      <c r="M12" s="114"/>
      <c r="N12" s="114"/>
      <c r="O12" s="114"/>
      <c r="P12" s="114"/>
      <c r="Q12" s="114"/>
    </row>
    <row r="13" spans="1:19" x14ac:dyDescent="0.25">
      <c r="A13" s="111" t="s">
        <v>12</v>
      </c>
      <c r="B13" s="112">
        <v>3289.12</v>
      </c>
      <c r="C13" s="112">
        <v>0</v>
      </c>
      <c r="D13" s="112">
        <v>0</v>
      </c>
      <c r="E13" s="112">
        <v>14.8</v>
      </c>
      <c r="F13" s="112">
        <v>0</v>
      </c>
      <c r="G13" s="112">
        <v>0</v>
      </c>
      <c r="H13" s="113"/>
      <c r="I13" s="110">
        <f t="shared" si="0"/>
        <v>3303.92</v>
      </c>
      <c r="J13" s="114"/>
      <c r="K13" s="114"/>
      <c r="L13" s="114"/>
      <c r="M13" s="114"/>
      <c r="N13" s="114"/>
      <c r="O13" s="114"/>
      <c r="P13" s="114"/>
      <c r="Q13" s="114"/>
    </row>
    <row r="14" spans="1:19" x14ac:dyDescent="0.25">
      <c r="A14" s="133" t="s">
        <v>120</v>
      </c>
      <c r="B14" s="134">
        <v>518.23</v>
      </c>
      <c r="C14" s="134">
        <v>0</v>
      </c>
      <c r="D14" s="134">
        <v>23.85</v>
      </c>
      <c r="E14" s="134">
        <v>49.34</v>
      </c>
      <c r="F14" s="134">
        <v>0</v>
      </c>
      <c r="G14" s="134">
        <v>0</v>
      </c>
      <c r="H14" s="135"/>
      <c r="I14" s="136">
        <f t="shared" si="0"/>
        <v>591.42000000000007</v>
      </c>
      <c r="J14" s="114"/>
      <c r="K14" s="114"/>
      <c r="L14" s="114"/>
      <c r="M14" s="114"/>
      <c r="N14" s="114"/>
      <c r="O14" s="114"/>
      <c r="P14" s="114"/>
      <c r="Q14" s="114"/>
    </row>
    <row r="15" spans="1:19" x14ac:dyDescent="0.25">
      <c r="A15" s="137" t="s">
        <v>26</v>
      </c>
      <c r="B15" s="138">
        <v>7234.92</v>
      </c>
      <c r="C15" s="138">
        <v>0</v>
      </c>
      <c r="D15" s="138">
        <v>20</v>
      </c>
      <c r="E15" s="138">
        <v>29.61</v>
      </c>
      <c r="F15" s="138">
        <v>0</v>
      </c>
      <c r="G15" s="138">
        <v>0</v>
      </c>
      <c r="H15" s="139"/>
      <c r="I15" s="140">
        <f t="shared" si="0"/>
        <v>7284.53</v>
      </c>
      <c r="J15" s="114"/>
      <c r="K15" s="114"/>
      <c r="L15" s="114"/>
      <c r="M15" s="114"/>
      <c r="N15" s="114"/>
      <c r="O15" s="114"/>
      <c r="P15" s="114"/>
      <c r="Q15" s="114"/>
    </row>
    <row r="16" spans="1:19" x14ac:dyDescent="0.25">
      <c r="A16" s="141" t="s">
        <v>21</v>
      </c>
      <c r="B16" s="142">
        <v>2819.13</v>
      </c>
      <c r="C16" s="143">
        <v>0</v>
      </c>
      <c r="D16" s="134">
        <v>0</v>
      </c>
      <c r="E16" s="134">
        <v>0</v>
      </c>
      <c r="F16" s="134">
        <v>0</v>
      </c>
      <c r="G16" s="134">
        <v>0</v>
      </c>
      <c r="H16" s="135"/>
      <c r="I16" s="136">
        <f>SUM(B16:H16)</f>
        <v>2819.13</v>
      </c>
      <c r="J16" s="114"/>
      <c r="K16" s="114"/>
      <c r="L16" s="114"/>
      <c r="M16" s="114"/>
      <c r="N16" s="114"/>
      <c r="O16" s="114"/>
      <c r="P16" s="114"/>
      <c r="Q16" s="114"/>
    </row>
    <row r="17" spans="1:23" x14ac:dyDescent="0.25">
      <c r="A17" s="137" t="s">
        <v>35</v>
      </c>
      <c r="B17" s="138">
        <v>4460.04</v>
      </c>
      <c r="C17" s="138">
        <v>0</v>
      </c>
      <c r="D17" s="138">
        <v>1475</v>
      </c>
      <c r="E17" s="138">
        <v>54.27</v>
      </c>
      <c r="F17" s="138">
        <v>-3630</v>
      </c>
      <c r="G17" s="138">
        <v>0</v>
      </c>
      <c r="H17" s="139"/>
      <c r="I17" s="140">
        <f t="shared" si="0"/>
        <v>2359.3100000000004</v>
      </c>
      <c r="J17" s="114"/>
      <c r="K17" s="114"/>
      <c r="L17" s="114"/>
      <c r="M17" s="114"/>
      <c r="N17" s="114"/>
      <c r="O17" s="114"/>
      <c r="P17" s="114"/>
      <c r="Q17" s="114"/>
    </row>
    <row r="18" spans="1:23" x14ac:dyDescent="0.25">
      <c r="A18" s="133" t="s">
        <v>113</v>
      </c>
      <c r="B18" s="134">
        <v>5680.06</v>
      </c>
      <c r="C18" s="134">
        <v>0</v>
      </c>
      <c r="D18" s="134">
        <v>10</v>
      </c>
      <c r="E18" s="134">
        <v>49.34</v>
      </c>
      <c r="F18" s="134">
        <v>0</v>
      </c>
      <c r="G18" s="134">
        <v>0</v>
      </c>
      <c r="H18" s="135"/>
      <c r="I18" s="136">
        <f t="shared" si="0"/>
        <v>5739.4000000000005</v>
      </c>
      <c r="J18" s="114"/>
      <c r="K18" s="114"/>
      <c r="L18" s="114"/>
      <c r="M18" s="114"/>
      <c r="N18" s="114"/>
      <c r="O18" s="114"/>
      <c r="P18" s="114"/>
      <c r="Q18" s="114"/>
    </row>
    <row r="19" spans="1:23" x14ac:dyDescent="0.25">
      <c r="A19" s="154" t="s">
        <v>114</v>
      </c>
      <c r="B19" s="138">
        <v>3254.4</v>
      </c>
      <c r="C19" s="138">
        <v>0</v>
      </c>
      <c r="D19" s="138">
        <v>80</v>
      </c>
      <c r="E19" s="138">
        <v>14.8</v>
      </c>
      <c r="F19" s="138">
        <v>0</v>
      </c>
      <c r="G19" s="138">
        <v>0</v>
      </c>
      <c r="H19" s="139"/>
      <c r="I19" s="140">
        <f t="shared" si="0"/>
        <v>3349.2000000000003</v>
      </c>
      <c r="J19" s="114"/>
      <c r="K19" s="114"/>
      <c r="L19" s="114"/>
      <c r="M19" s="114"/>
      <c r="N19" s="114"/>
      <c r="O19" s="114"/>
      <c r="P19" s="114"/>
      <c r="Q19" s="114"/>
    </row>
    <row r="20" spans="1:23" x14ac:dyDescent="0.25">
      <c r="A20" s="133" t="s">
        <v>116</v>
      </c>
      <c r="B20" s="134">
        <v>2821.4</v>
      </c>
      <c r="C20" s="134">
        <v>0</v>
      </c>
      <c r="D20" s="134">
        <v>0</v>
      </c>
      <c r="E20" s="134">
        <v>9.8699999999999992</v>
      </c>
      <c r="F20" s="134">
        <v>0</v>
      </c>
      <c r="G20" s="134">
        <v>0</v>
      </c>
      <c r="H20" s="135"/>
      <c r="I20" s="136">
        <f>SUM(B20:H20)</f>
        <v>2831.27</v>
      </c>
      <c r="J20" s="114"/>
      <c r="K20" s="114"/>
      <c r="L20" s="114"/>
      <c r="M20" s="114"/>
      <c r="N20" s="114"/>
      <c r="O20" s="114"/>
      <c r="P20" s="114"/>
      <c r="Q20" s="114"/>
    </row>
    <row r="21" spans="1:23" x14ac:dyDescent="0.25">
      <c r="A21" s="154" t="s">
        <v>13</v>
      </c>
      <c r="B21" s="138">
        <v>1036.3599999999999</v>
      </c>
      <c r="C21" s="138">
        <v>0</v>
      </c>
      <c r="D21" s="138">
        <v>0</v>
      </c>
      <c r="E21" s="138">
        <v>0</v>
      </c>
      <c r="F21" s="138">
        <v>0</v>
      </c>
      <c r="G21" s="138">
        <v>0</v>
      </c>
      <c r="H21" s="155" t="s">
        <v>111</v>
      </c>
      <c r="I21" s="140">
        <f t="shared" si="0"/>
        <v>1036.3599999999999</v>
      </c>
      <c r="J21" s="114"/>
      <c r="K21" s="112"/>
      <c r="L21" s="114"/>
      <c r="M21" s="114"/>
      <c r="N21" s="114"/>
      <c r="O21" s="114"/>
      <c r="P21" s="114"/>
      <c r="Q21" s="114"/>
      <c r="R21" s="114"/>
      <c r="S21" s="114"/>
    </row>
    <row r="22" spans="1:23" x14ac:dyDescent="0.25">
      <c r="A22" s="133" t="s">
        <v>115</v>
      </c>
      <c r="B22" s="134">
        <v>1967.1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44" t="s">
        <v>111</v>
      </c>
      <c r="I22" s="136">
        <f>SUM(B22:H22)</f>
        <v>1967.1</v>
      </c>
      <c r="J22" s="114"/>
      <c r="K22" s="112"/>
      <c r="L22" s="114"/>
      <c r="M22" s="114"/>
      <c r="N22" s="114"/>
      <c r="O22" s="114"/>
      <c r="P22" s="114"/>
      <c r="Q22" s="114"/>
      <c r="R22" s="114"/>
      <c r="S22" s="114"/>
    </row>
    <row r="23" spans="1:23" s="116" customFormat="1" ht="17.25" x14ac:dyDescent="0.4">
      <c r="A23" s="137" t="s">
        <v>14</v>
      </c>
      <c r="B23" s="138">
        <v>7575.47</v>
      </c>
      <c r="C23" s="138">
        <v>0</v>
      </c>
      <c r="D23" s="138">
        <v>0</v>
      </c>
      <c r="E23" s="138">
        <v>9.8699999999999992</v>
      </c>
      <c r="F23" s="138">
        <v>0</v>
      </c>
      <c r="G23" s="138">
        <v>0</v>
      </c>
      <c r="H23" s="139"/>
      <c r="I23" s="140">
        <f t="shared" si="0"/>
        <v>7585.34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</row>
    <row r="24" spans="1:23" x14ac:dyDescent="0.25">
      <c r="A24" s="145" t="s">
        <v>117</v>
      </c>
      <c r="B24" s="146">
        <v>546.66999999999996</v>
      </c>
      <c r="C24" s="146">
        <v>0</v>
      </c>
      <c r="D24" s="146">
        <v>0</v>
      </c>
      <c r="E24" s="146">
        <v>0</v>
      </c>
      <c r="F24" s="146">
        <v>0</v>
      </c>
      <c r="G24" s="147">
        <v>0</v>
      </c>
      <c r="H24" s="148" t="s">
        <v>111</v>
      </c>
      <c r="I24" s="149">
        <f t="shared" si="0"/>
        <v>546.66999999999996</v>
      </c>
      <c r="J24" s="114"/>
      <c r="K24" s="119"/>
      <c r="L24" s="114"/>
      <c r="M24" s="114"/>
      <c r="N24" s="114"/>
      <c r="O24" s="114"/>
      <c r="P24" s="114"/>
      <c r="Q24" s="114"/>
      <c r="R24" s="114"/>
      <c r="S24" s="114"/>
    </row>
    <row r="25" spans="1:23" x14ac:dyDescent="0.25">
      <c r="A25" s="137" t="s">
        <v>15</v>
      </c>
      <c r="B25" s="156">
        <v>4206.29</v>
      </c>
      <c r="C25" s="138">
        <v>0</v>
      </c>
      <c r="D25" s="138">
        <v>0</v>
      </c>
      <c r="E25" s="138">
        <v>0</v>
      </c>
      <c r="F25" s="138">
        <v>0</v>
      </c>
      <c r="G25" s="138">
        <v>0</v>
      </c>
      <c r="H25" s="139"/>
      <c r="I25" s="140">
        <f t="shared" si="0"/>
        <v>4206.29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</row>
    <row r="26" spans="1:23" ht="17.25" x14ac:dyDescent="0.4">
      <c r="A26" s="150" t="s">
        <v>16</v>
      </c>
      <c r="B26" s="151">
        <v>2245.0100000000002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  <c r="H26" s="152" t="s">
        <v>111</v>
      </c>
      <c r="I26" s="153">
        <f t="shared" si="0"/>
        <v>2245.0100000000002</v>
      </c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</row>
    <row r="27" spans="1:23" x14ac:dyDescent="0.25">
      <c r="A27" s="117" t="s">
        <v>19</v>
      </c>
      <c r="B27" s="118">
        <f t="shared" ref="B27:F27" si="2">SUM(B7:B26)</f>
        <v>59774.990000000005</v>
      </c>
      <c r="C27" s="118">
        <f t="shared" si="2"/>
        <v>11.12</v>
      </c>
      <c r="D27" s="118">
        <f t="shared" si="2"/>
        <v>1817.59</v>
      </c>
      <c r="E27" s="118">
        <f>SUM(E8:E26)</f>
        <v>908.77</v>
      </c>
      <c r="F27" s="118">
        <f t="shared" si="2"/>
        <v>-3830.26</v>
      </c>
      <c r="G27" s="118">
        <f>SUM(G8:G26)</f>
        <v>-828.29</v>
      </c>
      <c r="H27" s="118">
        <f>SUM(H7:H26)</f>
        <v>24.68</v>
      </c>
      <c r="I27" s="118">
        <f>SUM(I7:I26)</f>
        <v>57878.599999999991</v>
      </c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</row>
    <row r="28" spans="1:23" x14ac:dyDescent="0.25">
      <c r="B28" s="114"/>
      <c r="C28" s="114"/>
      <c r="D28" s="114"/>
      <c r="E28" s="114"/>
      <c r="F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</row>
    <row r="29" spans="1:23" x14ac:dyDescent="0.25">
      <c r="A29" s="120" t="s">
        <v>28</v>
      </c>
      <c r="B29" s="114"/>
      <c r="C29" s="114"/>
      <c r="D29" s="114"/>
      <c r="E29" s="114"/>
      <c r="F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</row>
    <row r="30" spans="1:23" x14ac:dyDescent="0.25">
      <c r="A30" s="95" t="s">
        <v>31</v>
      </c>
      <c r="B30" s="114"/>
      <c r="C30" s="114"/>
      <c r="D30" s="114"/>
      <c r="E30" s="114"/>
      <c r="F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</row>
    <row r="31" spans="1:23" x14ac:dyDescent="0.25">
      <c r="A31" s="95" t="s">
        <v>32</v>
      </c>
      <c r="B31" s="114"/>
      <c r="C31" s="114"/>
      <c r="D31" s="114"/>
      <c r="E31" s="114"/>
      <c r="F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</row>
    <row r="32" spans="1:23" x14ac:dyDescent="0.25">
      <c r="A32" s="95" t="s">
        <v>112</v>
      </c>
      <c r="B32" s="114"/>
      <c r="C32" s="114"/>
      <c r="D32" s="114"/>
      <c r="E32" s="114"/>
      <c r="F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</row>
    <row r="33" spans="1:23" x14ac:dyDescent="0.25">
      <c r="B33" s="114"/>
      <c r="C33" s="114"/>
      <c r="D33" s="114"/>
      <c r="E33" s="114"/>
      <c r="F33" s="114"/>
      <c r="G33" s="121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</row>
    <row r="34" spans="1:23" x14ac:dyDescent="0.25">
      <c r="A34" s="125"/>
      <c r="B34" s="114"/>
      <c r="C34" s="114"/>
      <c r="D34" s="114"/>
      <c r="E34" s="114"/>
      <c r="F34" s="114"/>
      <c r="H34" s="114"/>
      <c r="I34" s="114"/>
    </row>
    <row r="35" spans="1:23" x14ac:dyDescent="0.25">
      <c r="A35" s="125"/>
      <c r="B35" s="114"/>
      <c r="C35" s="114"/>
      <c r="D35" s="114"/>
      <c r="E35" s="114"/>
      <c r="F35" s="114"/>
      <c r="H35" s="114"/>
      <c r="I35" s="114"/>
    </row>
    <row r="36" spans="1:23" x14ac:dyDescent="0.25">
      <c r="B36" s="114"/>
      <c r="C36" s="114"/>
      <c r="D36" s="114"/>
      <c r="E36" s="114"/>
      <c r="F36" s="114"/>
      <c r="H36" s="114"/>
      <c r="I36" s="114"/>
    </row>
  </sheetData>
  <mergeCells count="2">
    <mergeCell ref="C5:E5"/>
    <mergeCell ref="F5:G5"/>
  </mergeCells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1"/>
  <sheetViews>
    <sheetView workbookViewId="0">
      <selection activeCell="C2" sqref="C2"/>
    </sheetView>
  </sheetViews>
  <sheetFormatPr defaultColWidth="9.140625" defaultRowHeight="15" x14ac:dyDescent="0.25"/>
  <cols>
    <col min="1" max="1" width="2" style="29" customWidth="1"/>
    <col min="2" max="2" width="27.5703125" style="29" bestFit="1" customWidth="1"/>
    <col min="3" max="3" width="12.5703125" style="29" customWidth="1"/>
    <col min="4" max="4" width="5.5703125" style="29" customWidth="1"/>
    <col min="5" max="5" width="19.7109375" style="29" customWidth="1"/>
    <col min="6" max="6" width="8.28515625" style="29" customWidth="1"/>
    <col min="7" max="7" width="11.42578125" style="29" bestFit="1" customWidth="1"/>
    <col min="8" max="8" width="10.7109375" style="29" customWidth="1"/>
    <col min="9" max="9" width="10.140625" style="29" customWidth="1"/>
    <col min="10" max="10" width="13.85546875" style="29" customWidth="1"/>
    <col min="11" max="14" width="11.42578125" style="29" customWidth="1"/>
    <col min="15" max="15" width="11.140625" style="29" customWidth="1"/>
    <col min="16" max="16" width="10.85546875" style="29" customWidth="1"/>
    <col min="17" max="17" width="10.42578125" style="29" bestFit="1" customWidth="1"/>
    <col min="18" max="18" width="9.85546875" style="29" customWidth="1"/>
    <col min="19" max="16384" width="9.140625" style="29"/>
  </cols>
  <sheetData>
    <row r="1" spans="1:23" x14ac:dyDescent="0.25">
      <c r="A1" s="52" t="s">
        <v>110</v>
      </c>
    </row>
    <row r="2" spans="1:23" x14ac:dyDescent="0.25">
      <c r="B2" s="53"/>
      <c r="E2" s="34"/>
    </row>
    <row r="3" spans="1:23" x14ac:dyDescent="0.25">
      <c r="A3" s="34" t="s">
        <v>39</v>
      </c>
      <c r="B3" s="53"/>
    </row>
    <row r="4" spans="1:23" x14ac:dyDescent="0.25">
      <c r="A4" s="161" t="s">
        <v>40</v>
      </c>
      <c r="B4" s="162"/>
      <c r="C4" s="163"/>
      <c r="E4" s="161" t="s">
        <v>41</v>
      </c>
      <c r="F4" s="162"/>
      <c r="G4" s="162"/>
      <c r="H4" s="162"/>
      <c r="I4" s="162"/>
      <c r="J4" s="163"/>
      <c r="K4" s="34"/>
      <c r="L4" s="34"/>
      <c r="M4" s="34"/>
      <c r="N4" s="34"/>
      <c r="O4" s="34"/>
      <c r="P4" s="34"/>
      <c r="Q4" s="34"/>
    </row>
    <row r="5" spans="1:23" x14ac:dyDescent="0.25">
      <c r="A5" s="54" t="s">
        <v>42</v>
      </c>
      <c r="B5" s="53"/>
      <c r="C5" s="55"/>
      <c r="E5" s="56" t="s">
        <v>10</v>
      </c>
      <c r="F5" s="57" t="s">
        <v>43</v>
      </c>
      <c r="G5" s="57" t="s">
        <v>44</v>
      </c>
      <c r="H5" s="57" t="s">
        <v>45</v>
      </c>
      <c r="I5" s="57" t="s">
        <v>46</v>
      </c>
      <c r="J5" s="58" t="s">
        <v>47</v>
      </c>
      <c r="K5" s="57"/>
      <c r="L5" s="57"/>
      <c r="M5" s="30"/>
      <c r="N5" s="30"/>
      <c r="O5" s="30"/>
      <c r="P5" s="30"/>
      <c r="Q5" s="30"/>
      <c r="S5" s="30"/>
    </row>
    <row r="6" spans="1:23" s="61" customFormat="1" x14ac:dyDescent="0.25">
      <c r="A6" s="54"/>
      <c r="B6" s="59" t="s">
        <v>48</v>
      </c>
      <c r="C6" s="60">
        <v>815</v>
      </c>
      <c r="E6" s="62" t="s">
        <v>20</v>
      </c>
      <c r="F6" s="63">
        <v>0</v>
      </c>
      <c r="G6" s="64">
        <f t="shared" ref="G6:G21" si="0">+F6*$C$19</f>
        <v>0</v>
      </c>
      <c r="H6" s="65"/>
      <c r="I6" s="66"/>
      <c r="J6" s="67">
        <f t="shared" ref="J6:J21" si="1">SUM(G6:I6)</f>
        <v>0</v>
      </c>
      <c r="K6" s="65"/>
      <c r="L6" s="65"/>
      <c r="M6" s="65"/>
      <c r="N6" s="65"/>
      <c r="O6" s="64"/>
      <c r="P6" s="64"/>
      <c r="Q6" s="64"/>
      <c r="R6" s="29"/>
      <c r="S6" s="64"/>
      <c r="T6" s="29"/>
      <c r="U6" s="29"/>
      <c r="V6" s="29"/>
      <c r="W6" s="29"/>
    </row>
    <row r="7" spans="1:23" x14ac:dyDescent="0.25">
      <c r="A7" s="56"/>
      <c r="B7" s="68" t="s">
        <v>49</v>
      </c>
      <c r="C7" s="69">
        <v>10</v>
      </c>
      <c r="E7" s="62" t="s">
        <v>11</v>
      </c>
      <c r="F7" s="63">
        <v>29</v>
      </c>
      <c r="G7" s="70">
        <f t="shared" si="0"/>
        <v>214.01009018404909</v>
      </c>
      <c r="H7" s="70"/>
      <c r="I7" s="71"/>
      <c r="J7" s="72">
        <f t="shared" si="1"/>
        <v>214.01009018404909</v>
      </c>
      <c r="K7" s="65"/>
      <c r="L7" s="65"/>
      <c r="M7" s="65"/>
      <c r="N7" s="65"/>
      <c r="O7" s="64"/>
      <c r="P7" s="64"/>
      <c r="Q7" s="64"/>
      <c r="S7" s="64"/>
    </row>
    <row r="8" spans="1:23" x14ac:dyDescent="0.25">
      <c r="A8" s="54"/>
      <c r="B8" s="59" t="s">
        <v>50</v>
      </c>
      <c r="C8" s="67">
        <f>+C6*C7</f>
        <v>8150</v>
      </c>
      <c r="E8" s="62" t="s">
        <v>18</v>
      </c>
      <c r="F8" s="63">
        <v>0</v>
      </c>
      <c r="G8" s="70">
        <f t="shared" si="0"/>
        <v>0</v>
      </c>
      <c r="H8" s="70"/>
      <c r="I8" s="71"/>
      <c r="J8" s="72">
        <f t="shared" si="1"/>
        <v>0</v>
      </c>
      <c r="K8" s="65"/>
      <c r="L8" s="65"/>
      <c r="M8" s="65"/>
      <c r="N8" s="65"/>
      <c r="O8" s="64"/>
      <c r="P8" s="64"/>
      <c r="Q8" s="64"/>
      <c r="S8" s="64"/>
    </row>
    <row r="9" spans="1:23" x14ac:dyDescent="0.25">
      <c r="A9" s="54"/>
      <c r="B9" s="59"/>
      <c r="C9" s="55"/>
      <c r="E9" s="62" t="s">
        <v>17</v>
      </c>
      <c r="F9" s="63">
        <v>0</v>
      </c>
      <c r="G9" s="70">
        <f t="shared" si="0"/>
        <v>0</v>
      </c>
      <c r="H9" s="70">
        <v>40</v>
      </c>
      <c r="I9" s="70">
        <f>-C16</f>
        <v>316.54850000000005</v>
      </c>
      <c r="J9" s="72">
        <f t="shared" si="1"/>
        <v>356.54850000000005</v>
      </c>
      <c r="K9" s="65"/>
      <c r="L9" s="65"/>
      <c r="M9" s="65"/>
      <c r="N9" s="65"/>
      <c r="O9" s="64"/>
      <c r="P9" s="64"/>
      <c r="Q9" s="64"/>
      <c r="S9" s="64"/>
    </row>
    <row r="10" spans="1:23" x14ac:dyDescent="0.25">
      <c r="A10" s="54" t="s">
        <v>51</v>
      </c>
      <c r="B10" s="59"/>
      <c r="C10" s="55"/>
      <c r="E10" s="62" t="s">
        <v>12</v>
      </c>
      <c r="F10" s="63">
        <v>0</v>
      </c>
      <c r="G10" s="70">
        <f t="shared" si="0"/>
        <v>0</v>
      </c>
      <c r="H10" s="70"/>
      <c r="I10" s="71"/>
      <c r="J10" s="72">
        <f t="shared" si="1"/>
        <v>0</v>
      </c>
      <c r="K10" s="65"/>
      <c r="L10" s="65"/>
      <c r="M10" s="65"/>
      <c r="N10" s="65"/>
      <c r="O10" s="64"/>
      <c r="P10" s="64"/>
      <c r="Q10" s="64"/>
      <c r="S10" s="64"/>
    </row>
    <row r="11" spans="1:23" s="61" customFormat="1" x14ac:dyDescent="0.25">
      <c r="A11" s="54"/>
      <c r="B11" s="59" t="s">
        <v>58</v>
      </c>
      <c r="C11" s="67">
        <v>119.03</v>
      </c>
      <c r="E11" s="62" t="s">
        <v>26</v>
      </c>
      <c r="F11" s="63">
        <v>299</v>
      </c>
      <c r="G11" s="70">
        <f t="shared" si="0"/>
        <v>2206.5178263803682</v>
      </c>
      <c r="H11" s="70"/>
      <c r="I11" s="71"/>
      <c r="J11" s="72">
        <f t="shared" si="1"/>
        <v>2206.5178263803682</v>
      </c>
      <c r="K11" s="65"/>
      <c r="L11" s="65"/>
      <c r="M11" s="65"/>
      <c r="N11" s="65"/>
      <c r="O11" s="64"/>
      <c r="P11" s="64"/>
      <c r="Q11" s="64"/>
      <c r="R11" s="29"/>
      <c r="S11" s="64"/>
      <c r="T11" s="29"/>
      <c r="U11" s="29"/>
      <c r="V11" s="29"/>
      <c r="W11" s="29"/>
    </row>
    <row r="12" spans="1:23" x14ac:dyDescent="0.25">
      <c r="A12" s="56"/>
      <c r="B12" s="73" t="s">
        <v>52</v>
      </c>
      <c r="C12" s="74">
        <v>1700</v>
      </c>
      <c r="E12" s="62" t="s">
        <v>21</v>
      </c>
      <c r="F12" s="63">
        <v>197</v>
      </c>
      <c r="G12" s="70">
        <f t="shared" si="0"/>
        <v>1453.7926815950921</v>
      </c>
      <c r="H12" s="70"/>
      <c r="I12" s="71"/>
      <c r="J12" s="72">
        <f t="shared" si="1"/>
        <v>1453.7926815950921</v>
      </c>
      <c r="K12" s="65"/>
      <c r="L12" s="65"/>
      <c r="M12" s="65"/>
      <c r="N12" s="65"/>
      <c r="O12" s="64"/>
      <c r="P12" s="64"/>
      <c r="Q12" s="64"/>
      <c r="S12" s="64"/>
    </row>
    <row r="13" spans="1:23" x14ac:dyDescent="0.25">
      <c r="A13" s="54"/>
      <c r="B13" s="59" t="s">
        <v>53</v>
      </c>
      <c r="C13" s="67">
        <f>+C11+C12</f>
        <v>1819.03</v>
      </c>
      <c r="E13" s="62" t="s">
        <v>35</v>
      </c>
      <c r="F13" s="63">
        <v>0</v>
      </c>
      <c r="G13" s="70">
        <f t="shared" si="0"/>
        <v>0</v>
      </c>
      <c r="H13" s="70"/>
      <c r="I13" s="71"/>
      <c r="J13" s="72">
        <f t="shared" si="1"/>
        <v>0</v>
      </c>
      <c r="K13" s="65"/>
      <c r="L13" s="65"/>
      <c r="M13" s="65"/>
      <c r="N13" s="65"/>
      <c r="O13" s="64"/>
      <c r="P13" s="64"/>
      <c r="Q13" s="64"/>
      <c r="S13" s="64"/>
    </row>
    <row r="14" spans="1:23" x14ac:dyDescent="0.25">
      <c r="A14" s="54"/>
      <c r="B14" s="59"/>
      <c r="C14" s="55"/>
      <c r="E14" s="62" t="s">
        <v>22</v>
      </c>
      <c r="F14" s="63">
        <v>0</v>
      </c>
      <c r="G14" s="70">
        <f t="shared" si="0"/>
        <v>0</v>
      </c>
      <c r="H14" s="70">
        <v>0</v>
      </c>
      <c r="I14" s="71"/>
      <c r="J14" s="72">
        <f t="shared" si="1"/>
        <v>0</v>
      </c>
      <c r="K14" s="65"/>
      <c r="L14" s="65"/>
      <c r="M14" s="65"/>
      <c r="N14" s="65"/>
      <c r="O14" s="64"/>
      <c r="P14" s="64"/>
      <c r="Q14" s="64"/>
    </row>
    <row r="15" spans="1:23" s="61" customFormat="1" x14ac:dyDescent="0.25">
      <c r="A15" s="54" t="s">
        <v>54</v>
      </c>
      <c r="B15" s="59"/>
      <c r="C15" s="67">
        <f>+C8-C13</f>
        <v>6330.97</v>
      </c>
      <c r="E15" s="62" t="s">
        <v>23</v>
      </c>
      <c r="F15" s="63">
        <v>0</v>
      </c>
      <c r="G15" s="70">
        <f t="shared" si="0"/>
        <v>0</v>
      </c>
      <c r="H15" s="70"/>
      <c r="I15" s="71"/>
      <c r="J15" s="72">
        <f t="shared" si="1"/>
        <v>0</v>
      </c>
      <c r="K15" s="65"/>
      <c r="L15" s="65"/>
      <c r="M15" s="65"/>
      <c r="N15" s="65"/>
      <c r="O15" s="64"/>
      <c r="P15" s="64"/>
      <c r="Q15" s="64"/>
      <c r="R15" s="29"/>
      <c r="S15" s="29"/>
      <c r="T15" s="29"/>
      <c r="U15" s="29"/>
      <c r="V15" s="29"/>
      <c r="W15" s="29"/>
    </row>
    <row r="16" spans="1:23" x14ac:dyDescent="0.25">
      <c r="A16" s="56"/>
      <c r="B16" s="68" t="s">
        <v>55</v>
      </c>
      <c r="C16" s="74">
        <f>-C15*0.05</f>
        <v>-316.54850000000005</v>
      </c>
      <c r="E16" s="62" t="s">
        <v>13</v>
      </c>
      <c r="F16" s="63">
        <v>0</v>
      </c>
      <c r="G16" s="70">
        <f t="shared" si="0"/>
        <v>0</v>
      </c>
      <c r="H16" s="70">
        <v>0</v>
      </c>
      <c r="I16" s="71"/>
      <c r="J16" s="72">
        <f t="shared" si="1"/>
        <v>0</v>
      </c>
      <c r="O16" s="64"/>
      <c r="P16" s="64"/>
      <c r="Q16" s="64"/>
    </row>
    <row r="17" spans="1:18" x14ac:dyDescent="0.25">
      <c r="A17" s="54" t="s">
        <v>56</v>
      </c>
      <c r="B17" s="59"/>
      <c r="C17" s="67">
        <f>+C15+C16</f>
        <v>6014.4215000000004</v>
      </c>
      <c r="E17" s="62" t="s">
        <v>38</v>
      </c>
      <c r="F17" s="63">
        <v>0</v>
      </c>
      <c r="G17" s="70">
        <f t="shared" si="0"/>
        <v>0</v>
      </c>
      <c r="H17" s="70"/>
      <c r="I17" s="71"/>
      <c r="J17" s="72">
        <f t="shared" si="1"/>
        <v>0</v>
      </c>
      <c r="O17" s="64"/>
      <c r="P17" s="64"/>
      <c r="Q17" s="64"/>
    </row>
    <row r="18" spans="1:18" x14ac:dyDescent="0.25">
      <c r="A18" s="54"/>
      <c r="B18" s="59"/>
      <c r="C18" s="55"/>
      <c r="E18" s="62" t="s">
        <v>14</v>
      </c>
      <c r="F18" s="63">
        <v>193</v>
      </c>
      <c r="G18" s="70">
        <f t="shared" si="0"/>
        <v>1424.2740484662577</v>
      </c>
      <c r="H18" s="70"/>
      <c r="I18" s="71"/>
      <c r="J18" s="72">
        <f t="shared" si="1"/>
        <v>1424.2740484662577</v>
      </c>
      <c r="O18" s="64"/>
      <c r="P18" s="64"/>
      <c r="Q18" s="64"/>
    </row>
    <row r="19" spans="1:18" x14ac:dyDescent="0.25">
      <c r="A19" s="75" t="s">
        <v>57</v>
      </c>
      <c r="B19" s="76"/>
      <c r="C19" s="77">
        <f>+C17/C6</f>
        <v>7.379658282208589</v>
      </c>
      <c r="E19" s="62" t="s">
        <v>15</v>
      </c>
      <c r="F19" s="63">
        <v>0</v>
      </c>
      <c r="G19" s="70">
        <f t="shared" si="0"/>
        <v>0</v>
      </c>
      <c r="H19" s="70"/>
      <c r="I19" s="71"/>
      <c r="J19" s="72">
        <f t="shared" si="1"/>
        <v>0</v>
      </c>
      <c r="O19" s="64"/>
      <c r="P19" s="64"/>
      <c r="Q19" s="64"/>
    </row>
    <row r="20" spans="1:18" x14ac:dyDescent="0.25">
      <c r="A20" s="34"/>
      <c r="B20" s="53"/>
      <c r="E20" s="62" t="s">
        <v>37</v>
      </c>
      <c r="F20" s="63">
        <v>97</v>
      </c>
      <c r="G20" s="70">
        <f t="shared" si="0"/>
        <v>715.82685337423311</v>
      </c>
      <c r="H20" s="70"/>
      <c r="I20" s="71"/>
      <c r="J20" s="72">
        <f t="shared" si="1"/>
        <v>715.82685337423311</v>
      </c>
      <c r="O20" s="64"/>
      <c r="P20" s="64"/>
      <c r="Q20" s="64"/>
    </row>
    <row r="21" spans="1:18" x14ac:dyDescent="0.25">
      <c r="A21" s="34"/>
      <c r="B21" s="53"/>
      <c r="E21" s="78" t="s">
        <v>16</v>
      </c>
      <c r="F21" s="79">
        <v>0</v>
      </c>
      <c r="G21" s="80">
        <f t="shared" si="0"/>
        <v>0</v>
      </c>
      <c r="H21" s="80"/>
      <c r="I21" s="81"/>
      <c r="J21" s="82">
        <f t="shared" si="1"/>
        <v>0</v>
      </c>
      <c r="O21" s="64"/>
      <c r="P21" s="64"/>
    </row>
    <row r="22" spans="1:18" x14ac:dyDescent="0.25">
      <c r="A22" s="34"/>
      <c r="B22" s="53"/>
      <c r="E22" s="83" t="s">
        <v>19</v>
      </c>
      <c r="F22" s="84">
        <f>SUM(F6:F21)</f>
        <v>815</v>
      </c>
      <c r="G22" s="85">
        <f>SUM(G6:G21)</f>
        <v>6014.4214999999995</v>
      </c>
      <c r="H22" s="85">
        <f>SUM(H6:H19)</f>
        <v>40</v>
      </c>
      <c r="I22" s="85">
        <f>SUM(I6:I19)</f>
        <v>316.54850000000005</v>
      </c>
      <c r="J22" s="77">
        <f>+G22+H22+I22</f>
        <v>6370.9699999999993</v>
      </c>
      <c r="O22" s="64"/>
      <c r="P22" s="64"/>
      <c r="Q22" s="64"/>
      <c r="R22" s="64"/>
    </row>
    <row r="23" spans="1:18" x14ac:dyDescent="0.25">
      <c r="A23" s="164"/>
      <c r="B23" s="164"/>
      <c r="C23" s="164"/>
    </row>
    <row r="24" spans="1:18" x14ac:dyDescent="0.25">
      <c r="A24" s="34"/>
      <c r="B24" s="53"/>
      <c r="C24" s="64"/>
      <c r="Q24" s="64"/>
    </row>
    <row r="25" spans="1:18" x14ac:dyDescent="0.25">
      <c r="A25" s="34"/>
      <c r="B25" s="59"/>
      <c r="J25" s="65"/>
    </row>
    <row r="26" spans="1:18" x14ac:dyDescent="0.25">
      <c r="A26" s="34"/>
      <c r="B26" s="59"/>
    </row>
    <row r="27" spans="1:18" x14ac:dyDescent="0.25">
      <c r="A27" s="34"/>
      <c r="B27" s="59"/>
      <c r="C27" s="70"/>
    </row>
    <row r="28" spans="1:18" x14ac:dyDescent="0.25">
      <c r="A28" s="30"/>
      <c r="B28" s="73"/>
      <c r="C28" s="86"/>
    </row>
    <row r="29" spans="1:18" x14ac:dyDescent="0.25">
      <c r="A29" s="34"/>
      <c r="B29" s="59"/>
      <c r="C29" s="70"/>
    </row>
    <row r="30" spans="1:18" x14ac:dyDescent="0.25">
      <c r="A30" s="34"/>
      <c r="B30" s="59"/>
    </row>
    <row r="31" spans="1:18" x14ac:dyDescent="0.25">
      <c r="A31" s="34"/>
      <c r="B31" s="59"/>
      <c r="C31" s="64"/>
    </row>
  </sheetData>
  <mergeCells count="3">
    <mergeCell ref="A4:C4"/>
    <mergeCell ref="E4:J4"/>
    <mergeCell ref="A23:C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</vt:lpstr>
      <vt:lpstr>Team Ledgers</vt:lpstr>
      <vt:lpstr>Spring Fundraiser</vt:lpstr>
      <vt:lpstr>Report!Print_Area</vt:lpstr>
    </vt:vector>
  </TitlesOfParts>
  <Company>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Stinson</dc:creator>
  <cp:lastModifiedBy>Thirty Pines</cp:lastModifiedBy>
  <cp:lastPrinted>2020-08-03T18:47:03Z</cp:lastPrinted>
  <dcterms:created xsi:type="dcterms:W3CDTF">2008-09-24T15:22:38Z</dcterms:created>
  <dcterms:modified xsi:type="dcterms:W3CDTF">2020-12-03T03:49:57Z</dcterms:modified>
</cp:coreProperties>
</file>